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Y22" i="4686" l="1"/>
  <c r="X22" i="4686"/>
  <c r="W22" i="4686"/>
  <c r="V22" i="4686"/>
  <c r="Y22" i="4678"/>
  <c r="X22" i="4678"/>
  <c r="W22" i="4678"/>
  <c r="V22" i="4678"/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G23" i="4688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L6" i="4681"/>
  <c r="D6" i="4681"/>
  <c r="E5" i="4681"/>
  <c r="J16" i="4689" l="1"/>
  <c r="AF15" i="4688" s="1"/>
  <c r="J32" i="4689"/>
  <c r="U25" i="4688" s="1"/>
  <c r="J14" i="4689"/>
  <c r="U15" i="4688" s="1"/>
  <c r="J10" i="4689"/>
  <c r="D15" i="4688" s="1"/>
  <c r="AM24" i="4688"/>
  <c r="CA20" i="4688" s="1"/>
  <c r="AO24" i="4688"/>
  <c r="CC20" i="4688" s="1"/>
  <c r="AN24" i="4688"/>
  <c r="CB20" i="4688" s="1"/>
  <c r="AL24" i="4688"/>
  <c r="BZ20" i="4688" s="1"/>
  <c r="AJ24" i="4688"/>
  <c r="BX20" i="4688" s="1"/>
  <c r="AH24" i="4688"/>
  <c r="BV20" i="4688" s="1"/>
  <c r="J30" i="4689"/>
  <c r="J25" i="4688" s="1"/>
  <c r="J36" i="4689"/>
  <c r="AO25" i="4688" s="1"/>
  <c r="J33" i="4689"/>
  <c r="Z25" i="4688" s="1"/>
  <c r="J13" i="4689"/>
  <c r="P15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4" i="4688" l="1"/>
  <c r="BY22" i="4688" s="1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Z34" i="4688"/>
  <c r="BO22" i="4688" s="1"/>
  <c r="AH34" i="4688"/>
  <c r="BV22" i="4688" s="1"/>
  <c r="U23" i="4678"/>
  <c r="I34" i="4688"/>
  <c r="AY22" i="4688" s="1"/>
  <c r="H34" i="4688"/>
  <c r="AX22" i="4688" s="1"/>
  <c r="W34" i="4688"/>
  <c r="BL22" i="4688" s="1"/>
  <c r="R34" i="4688"/>
  <c r="BG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AO34" i="4688"/>
  <c r="CC22" i="4688" s="1"/>
  <c r="AJ34" i="4688"/>
  <c r="BX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<sst xmlns="http://schemas.openxmlformats.org/spreadsheetml/2006/main" count="558" uniqueCount="154">
  <si>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</si>
  <si>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</si>
  <si>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</si>
  <si>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</si>
  <si>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</si>
  <si>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</si>
  <si>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</si>
  <si>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</si>
  <si>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</si>
  <si>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</si>
  <si>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</si>
  <si>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</si>
  <si>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</si>
  <si>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</si>
  <si>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</si>
  <si>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</si>
  <si>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</si>
  <si>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</si>
  <si>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</si>
  <si>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</si>
  <si>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</si>
  <si>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</si>
  <si>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</si>
  <si>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</si>
  <si>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</si>
  <si>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</si>
  <si>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</si>
  <si>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</si>
  <si>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</si>
  <si>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</si>
  <si>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</si>
  <si>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</si>
  <si>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</si>
  <si>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</si>
  <si>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</si>
  <si>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</si>
  <si>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</si>
  <si>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</si>
  <si>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</si>
  <si>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</si>
  <si>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</si>
  <si>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</si>
  <si>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</si>
  <si>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</si>
  <si>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</si>
  <si>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</si>
  <si>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</si>
  <si>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</si>
  <si>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</si>
  <si>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</si>
  <si>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</si>
  <si>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</si>
  <si>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</si>
  <si>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</si>
  <si>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</si>
  <si>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</si>
  <si>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</si>
  <si>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</si>
  <si>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</si>
  <si>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</si>
  <si>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</si>
  <si>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</si>
  <si>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</si>
  <si>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</si>
  <si>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</si>
  <si>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</si>
  <si>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</si>
  <si>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</si>
  <si>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</si>
  <si>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</si>
  <si>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</si>
  <si>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</si>
  <si>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</si>
  <si>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</si>
  <si>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</si>
  <si>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</si>
  <si>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</si>
  <si>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</si>
  <si>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</si>
  <si>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</si>
  <si>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</si>
  <si>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</si>
  <si>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</si>
  <si>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</si>
  <si>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</si>
  <si>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</si>
  <si>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</si>
  <si>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</si>
  <si>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</si>
  <si>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</si>
  <si>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</si>
  <si>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</si>
  <si>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</si>
  <si>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</si>
  <si>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</si>
  <si>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</si>
  <si>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</si>
  <si>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</si>
  <si>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</si>
  <si>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</si>
  <si>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</si>
  <si>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</si>
  <si>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</si>
  <si>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</si>
  <si>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</si>
  <si>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</si>
  <si>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</si>
  <si>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</si>
  <si>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</si>
  <si>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</si>
  <si>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</si>
  <si>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</si>
  <si>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</si>
  <si>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</si>
  <si>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</si>
  <si>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</si>
  <si>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</si>
  <si>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</si>
  <si>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</si>
  <si>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</si>
  <si>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</si>
  <si>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</si>
  <si>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</si>
  <si>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</si>
  <si>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</si>
  <si>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</si>
  <si>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</si>
  <si>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</si>
  <si>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</si>
  <si>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</si>
  <si>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</si>
  <si>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</si>
  <si>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</si>
  <si>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</si>
  <si>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</si>
  <si>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</si>
  <si>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</si>
  <si>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</si>
  <si>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</si>
  <si>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</si>
  <si>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</si>
  <si>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</si>
  <si>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</si>
  <si>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</si>
  <si>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</si>
  <si>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</si>
  <si>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</si>
  <si>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</si>
  <si>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49C</t>
  </si>
  <si>
    <t>JULIO VASQUEZ</t>
  </si>
  <si>
    <t xml:space="preserve">VOL MAX </t>
  </si>
  <si>
    <t>JHONY NAVARRO</t>
  </si>
  <si>
    <t>IVAN FONSECA</t>
  </si>
  <si>
    <t>16:00- 17:00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</si>
</sst>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292</c:v>
                </c:pt>
                <c:pt idx="1">
                  <c:v>296.5</c:v>
                </c:pt>
                <c:pt idx="2">
                  <c:v>295.5</c:v>
                </c:pt>
                <c:pt idx="3">
                  <c:v>296</c:v>
                </c:pt>
                <c:pt idx="4">
                  <c:v>276</c:v>
                </c:pt>
                <c:pt idx="5">
                  <c:v>277.5</c:v>
                </c:pt>
                <c:pt idx="6">
                  <c:v>318.5</c:v>
                </c:pt>
                <c:pt idx="7">
                  <c:v>277</c:v>
                </c:pt>
                <c:pt idx="8">
                  <c:v>260</c:v>
                </c:pt>
                <c:pt idx="9">
                  <c:v>299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448704"/>
        <c:axId val="75460608"/>
      </c:barChart>
      <c:catAx>
        <c:axId val="7544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6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460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4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1180</c:v>
                </c:pt>
                <c:pt idx="4">
                  <c:v>1164</c:v>
                </c:pt>
                <c:pt idx="5">
                  <c:v>1145</c:v>
                </c:pt>
                <c:pt idx="6">
                  <c:v>1168</c:v>
                </c:pt>
                <c:pt idx="7">
                  <c:v>1149</c:v>
                </c:pt>
                <c:pt idx="8">
                  <c:v>1133</c:v>
                </c:pt>
                <c:pt idx="9">
                  <c:v>1154.5</c:v>
                </c:pt>
                <c:pt idx="13">
                  <c:v>1388.5</c:v>
                </c:pt>
                <c:pt idx="14">
                  <c:v>1407.5</c:v>
                </c:pt>
                <c:pt idx="15">
                  <c:v>1451.5</c:v>
                </c:pt>
                <c:pt idx="16">
                  <c:v>1451</c:v>
                </c:pt>
                <c:pt idx="17">
                  <c:v>1434</c:v>
                </c:pt>
                <c:pt idx="18">
                  <c:v>1391</c:v>
                </c:pt>
                <c:pt idx="19">
                  <c:v>1318.5</c:v>
                </c:pt>
                <c:pt idx="20">
                  <c:v>1231.5</c:v>
                </c:pt>
                <c:pt idx="21">
                  <c:v>1171.5</c:v>
                </c:pt>
                <c:pt idx="22">
                  <c:v>1116.5</c:v>
                </c:pt>
                <c:pt idx="23">
                  <c:v>1109.5</c:v>
                </c:pt>
                <c:pt idx="24">
                  <c:v>1159</c:v>
                </c:pt>
                <c:pt idx="25">
                  <c:v>1188.5</c:v>
                </c:pt>
                <c:pt idx="29">
                  <c:v>960.5</c:v>
                </c:pt>
                <c:pt idx="30">
                  <c:v>786.5</c:v>
                </c:pt>
                <c:pt idx="31">
                  <c:v>498</c:v>
                </c:pt>
                <c:pt idx="32">
                  <c:v>237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529.5</c:v>
                </c:pt>
                <c:pt idx="4">
                  <c:v>561.5</c:v>
                </c:pt>
                <c:pt idx="5">
                  <c:v>499</c:v>
                </c:pt>
                <c:pt idx="6">
                  <c:v>501</c:v>
                </c:pt>
                <c:pt idx="7">
                  <c:v>486.5</c:v>
                </c:pt>
                <c:pt idx="8">
                  <c:v>483.5</c:v>
                </c:pt>
                <c:pt idx="9">
                  <c:v>669.5</c:v>
                </c:pt>
                <c:pt idx="13">
                  <c:v>622.5</c:v>
                </c:pt>
                <c:pt idx="14">
                  <c:v>636</c:v>
                </c:pt>
                <c:pt idx="15">
                  <c:v>638</c:v>
                </c:pt>
                <c:pt idx="16">
                  <c:v>647.5</c:v>
                </c:pt>
                <c:pt idx="17">
                  <c:v>634</c:v>
                </c:pt>
                <c:pt idx="18">
                  <c:v>602.5</c:v>
                </c:pt>
                <c:pt idx="19">
                  <c:v>572</c:v>
                </c:pt>
                <c:pt idx="20">
                  <c:v>555</c:v>
                </c:pt>
                <c:pt idx="21">
                  <c:v>554.5</c:v>
                </c:pt>
                <c:pt idx="22">
                  <c:v>562.5</c:v>
                </c:pt>
                <c:pt idx="23">
                  <c:v>562.5</c:v>
                </c:pt>
                <c:pt idx="24">
                  <c:v>546</c:v>
                </c:pt>
                <c:pt idx="25">
                  <c:v>529.5</c:v>
                </c:pt>
                <c:pt idx="29">
                  <c:v>605.5</c:v>
                </c:pt>
                <c:pt idx="30">
                  <c:v>453.5</c:v>
                </c:pt>
                <c:pt idx="31">
                  <c:v>307</c:v>
                </c:pt>
                <c:pt idx="32">
                  <c:v>159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1709.5</c:v>
                </c:pt>
                <c:pt idx="4">
                  <c:v>1725.5</c:v>
                </c:pt>
                <c:pt idx="5">
                  <c:v>1644</c:v>
                </c:pt>
                <c:pt idx="6">
                  <c:v>1669</c:v>
                </c:pt>
                <c:pt idx="7">
                  <c:v>1635.5</c:v>
                </c:pt>
                <c:pt idx="8">
                  <c:v>1616.5</c:v>
                </c:pt>
                <c:pt idx="9">
                  <c:v>1824</c:v>
                </c:pt>
                <c:pt idx="13">
                  <c:v>2011</c:v>
                </c:pt>
                <c:pt idx="14">
                  <c:v>2043.5</c:v>
                </c:pt>
                <c:pt idx="15">
                  <c:v>2089.5</c:v>
                </c:pt>
                <c:pt idx="16">
                  <c:v>2098.5</c:v>
                </c:pt>
                <c:pt idx="17">
                  <c:v>2068</c:v>
                </c:pt>
                <c:pt idx="18">
                  <c:v>1993.5</c:v>
                </c:pt>
                <c:pt idx="19">
                  <c:v>1890.5</c:v>
                </c:pt>
                <c:pt idx="20">
                  <c:v>1786.5</c:v>
                </c:pt>
                <c:pt idx="21">
                  <c:v>1726</c:v>
                </c:pt>
                <c:pt idx="22">
                  <c:v>1679</c:v>
                </c:pt>
                <c:pt idx="23">
                  <c:v>1672</c:v>
                </c:pt>
                <c:pt idx="24">
                  <c:v>1705</c:v>
                </c:pt>
                <c:pt idx="25">
                  <c:v>1718</c:v>
                </c:pt>
                <c:pt idx="29">
                  <c:v>1566</c:v>
                </c:pt>
                <c:pt idx="30">
                  <c:v>1240</c:v>
                </c:pt>
                <c:pt idx="31">
                  <c:v>805</c:v>
                </c:pt>
                <c:pt idx="32">
                  <c:v>396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23008"/>
        <c:axId val="74937088"/>
      </c:lineChart>
      <c:catAx>
        <c:axId val="749230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93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9370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9230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339.5</c:v>
                </c:pt>
                <c:pt idx="1">
                  <c:v>329.5</c:v>
                </c:pt>
                <c:pt idx="2">
                  <c:v>366</c:v>
                </c:pt>
                <c:pt idx="3">
                  <c:v>353.5</c:v>
                </c:pt>
                <c:pt idx="4">
                  <c:v>358.5</c:v>
                </c:pt>
                <c:pt idx="5">
                  <c:v>373.5</c:v>
                </c:pt>
                <c:pt idx="6">
                  <c:v>365.5</c:v>
                </c:pt>
                <c:pt idx="7">
                  <c:v>336.5</c:v>
                </c:pt>
                <c:pt idx="8">
                  <c:v>315.5</c:v>
                </c:pt>
                <c:pt idx="9">
                  <c:v>301</c:v>
                </c:pt>
                <c:pt idx="10">
                  <c:v>278.5</c:v>
                </c:pt>
                <c:pt idx="11">
                  <c:v>276.5</c:v>
                </c:pt>
                <c:pt idx="12">
                  <c:v>260.5</c:v>
                </c:pt>
                <c:pt idx="13">
                  <c:v>294</c:v>
                </c:pt>
                <c:pt idx="14">
                  <c:v>328</c:v>
                </c:pt>
                <c:pt idx="15">
                  <c:v>306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471872"/>
        <c:axId val="85330176"/>
      </c:barChart>
      <c:catAx>
        <c:axId val="7547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3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330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7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174</c:v>
                </c:pt>
                <c:pt idx="1">
                  <c:v>288.5</c:v>
                </c:pt>
                <c:pt idx="2">
                  <c:v>261</c:v>
                </c:pt>
                <c:pt idx="3">
                  <c:v>237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353984"/>
        <c:axId val="85398272"/>
      </c:barChart>
      <c:catAx>
        <c:axId val="8535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3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398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353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131</c:v>
                </c:pt>
                <c:pt idx="1">
                  <c:v>62.5</c:v>
                </c:pt>
                <c:pt idx="2">
                  <c:v>161</c:v>
                </c:pt>
                <c:pt idx="3">
                  <c:v>175</c:v>
                </c:pt>
                <c:pt idx="4">
                  <c:v>163</c:v>
                </c:pt>
                <c:pt idx="6">
                  <c:v>163</c:v>
                </c:pt>
                <c:pt idx="7">
                  <c:v>160.5</c:v>
                </c:pt>
                <c:pt idx="8">
                  <c:v>160</c:v>
                </c:pt>
                <c:pt idx="9">
                  <c:v>186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635072"/>
        <c:axId val="85638144"/>
      </c:barChart>
      <c:catAx>
        <c:axId val="8563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6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63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63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152</c:v>
                </c:pt>
                <c:pt idx="1">
                  <c:v>146.5</c:v>
                </c:pt>
                <c:pt idx="2">
                  <c:v>148</c:v>
                </c:pt>
                <c:pt idx="3">
                  <c:v>159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657856"/>
        <c:axId val="85681664"/>
      </c:barChart>
      <c:catAx>
        <c:axId val="8565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68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68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65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160.5</c:v>
                </c:pt>
                <c:pt idx="1">
                  <c:v>161.5</c:v>
                </c:pt>
                <c:pt idx="2">
                  <c:v>146.5</c:v>
                </c:pt>
                <c:pt idx="3">
                  <c:v>154</c:v>
                </c:pt>
                <c:pt idx="4">
                  <c:v>174</c:v>
                </c:pt>
                <c:pt idx="5">
                  <c:v>163.5</c:v>
                </c:pt>
                <c:pt idx="6">
                  <c:v>156</c:v>
                </c:pt>
                <c:pt idx="7">
                  <c:v>140.5</c:v>
                </c:pt>
                <c:pt idx="8">
                  <c:v>142.5</c:v>
                </c:pt>
                <c:pt idx="9">
                  <c:v>133</c:v>
                </c:pt>
                <c:pt idx="10">
                  <c:v>139</c:v>
                </c:pt>
                <c:pt idx="11">
                  <c:v>140</c:v>
                </c:pt>
                <c:pt idx="12">
                  <c:v>150.5</c:v>
                </c:pt>
                <c:pt idx="13">
                  <c:v>133</c:v>
                </c:pt>
                <c:pt idx="14">
                  <c:v>122.5</c:v>
                </c:pt>
                <c:pt idx="15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709568"/>
        <c:axId val="85721088"/>
      </c:barChart>
      <c:catAx>
        <c:axId val="857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72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72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7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423</c:v>
                </c:pt>
                <c:pt idx="1">
                  <c:v>359</c:v>
                </c:pt>
                <c:pt idx="2">
                  <c:v>456.5</c:v>
                </c:pt>
                <c:pt idx="3">
                  <c:v>471</c:v>
                </c:pt>
                <c:pt idx="4">
                  <c:v>439</c:v>
                </c:pt>
                <c:pt idx="5">
                  <c:v>447</c:v>
                </c:pt>
                <c:pt idx="6">
                  <c:v>481.5</c:v>
                </c:pt>
                <c:pt idx="7">
                  <c:v>437.5</c:v>
                </c:pt>
                <c:pt idx="8">
                  <c:v>420</c:v>
                </c:pt>
                <c:pt idx="9">
                  <c:v>485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046784"/>
        <c:axId val="87078784"/>
      </c:barChart>
      <c:catAx>
        <c:axId val="8704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07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078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04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326</c:v>
                </c:pt>
                <c:pt idx="1">
                  <c:v>435</c:v>
                </c:pt>
                <c:pt idx="2">
                  <c:v>409</c:v>
                </c:pt>
                <c:pt idx="3">
                  <c:v>396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090304"/>
        <c:axId val="87191936"/>
      </c:barChart>
      <c:catAx>
        <c:axId val="8709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19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191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090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500</c:v>
                </c:pt>
                <c:pt idx="1">
                  <c:v>491</c:v>
                </c:pt>
                <c:pt idx="2">
                  <c:v>512.5</c:v>
                </c:pt>
                <c:pt idx="3">
                  <c:v>507.5</c:v>
                </c:pt>
                <c:pt idx="4">
                  <c:v>532.5</c:v>
                </c:pt>
                <c:pt idx="5">
                  <c:v>537</c:v>
                </c:pt>
                <c:pt idx="6">
                  <c:v>521.5</c:v>
                </c:pt>
                <c:pt idx="7">
                  <c:v>477</c:v>
                </c:pt>
                <c:pt idx="8">
                  <c:v>458</c:v>
                </c:pt>
                <c:pt idx="9">
                  <c:v>434</c:v>
                </c:pt>
                <c:pt idx="10">
                  <c:v>417.5</c:v>
                </c:pt>
                <c:pt idx="11">
                  <c:v>416.5</c:v>
                </c:pt>
                <c:pt idx="12">
                  <c:v>411</c:v>
                </c:pt>
                <c:pt idx="13">
                  <c:v>427</c:v>
                </c:pt>
                <c:pt idx="14">
                  <c:v>450.5</c:v>
                </c:pt>
                <c:pt idx="15">
                  <c:v>429.5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211392"/>
        <c:axId val="87231104"/>
      </c:barChart>
      <c:catAx>
        <c:axId val="8721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23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3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211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208273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148</v>
      </c>
      <c r="E5" s="177"/>
      <c r="F5" s="177"/>
      <c r="G5" s="177"/>
      <c r="H5" s="177"/>
      <c r="I5" s="167" t="s">
        <v>53</v>
      </c>
      <c r="J5" s="167"/>
      <c r="K5" s="167"/>
      <c r="L5" s="178">
        <v>1229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149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44063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49</v>
      </c>
      <c r="C10" s="46">
        <v>226</v>
      </c>
      <c r="D10" s="46">
        <v>17</v>
      </c>
      <c r="E10" s="46">
        <v>3</v>
      </c>
      <c r="F10" s="6">
        <f t="shared" ref="F10:F22" si="0">B10*0.5+C10*1+D10*2+E10*2.5</f>
        <v>292</v>
      </c>
      <c r="G10" s="2"/>
      <c r="H10" s="19" t="s">
        <v>4</v>
      </c>
      <c r="I10" s="46">
        <v>115</v>
      </c>
      <c r="J10" s="46">
        <v>255</v>
      </c>
      <c r="K10" s="46">
        <v>13</v>
      </c>
      <c r="L10" s="46">
        <v>6</v>
      </c>
      <c r="M10" s="6">
        <f t="shared" ref="M10:M22" si="1">I10*0.5+J10*1+K10*2+L10*2.5</f>
        <v>353.5</v>
      </c>
      <c r="N10" s="9">
        <f>F20+F21+F22+M10</f>
        <v>1388.5</v>
      </c>
      <c r="O10" s="19" t="s">
        <v>43</v>
      </c>
      <c r="P10" s="46">
        <v>61</v>
      </c>
      <c r="Q10" s="46">
        <v>122</v>
      </c>
      <c r="R10" s="46">
        <v>7</v>
      </c>
      <c r="S10" s="46">
        <v>3</v>
      </c>
      <c r="T10" s="6">
        <f t="shared" ref="T10:T21" si="2">P10*0.5+Q10*1+R10*2+S10*2.5</f>
        <v>174</v>
      </c>
      <c r="U10" s="10"/>
      <c r="AB10" s="1"/>
    </row>
    <row r="11" spans="1:28" ht="24" customHeight="1" x14ac:dyDescent="0.2">
      <c r="A11" s="18" t="s">
        <v>14</v>
      </c>
      <c r="B11" s="46">
        <v>47</v>
      </c>
      <c r="C11" s="46">
        <v>230</v>
      </c>
      <c r="D11" s="46">
        <v>19</v>
      </c>
      <c r="E11" s="46">
        <v>2</v>
      </c>
      <c r="F11" s="6">
        <f t="shared" si="0"/>
        <v>296.5</v>
      </c>
      <c r="G11" s="2"/>
      <c r="H11" s="19" t="s">
        <v>5</v>
      </c>
      <c r="I11" s="46">
        <v>103</v>
      </c>
      <c r="J11" s="46">
        <v>280</v>
      </c>
      <c r="K11" s="46">
        <v>11</v>
      </c>
      <c r="L11" s="46">
        <v>2</v>
      </c>
      <c r="M11" s="6">
        <f t="shared" si="1"/>
        <v>358.5</v>
      </c>
      <c r="N11" s="9">
        <f>F21+F22+M10+M11</f>
        <v>1407.5</v>
      </c>
      <c r="O11" s="19" t="s">
        <v>44</v>
      </c>
      <c r="P11" s="46">
        <v>99</v>
      </c>
      <c r="Q11" s="46">
        <v>212</v>
      </c>
      <c r="R11" s="46">
        <v>11</v>
      </c>
      <c r="S11" s="46">
        <v>2</v>
      </c>
      <c r="T11" s="6">
        <f t="shared" si="2"/>
        <v>288.5</v>
      </c>
      <c r="U11" s="2"/>
      <c r="AB11" s="1"/>
    </row>
    <row r="12" spans="1:28" ht="24" customHeight="1" x14ac:dyDescent="0.2">
      <c r="A12" s="18" t="s">
        <v>17</v>
      </c>
      <c r="B12" s="46">
        <v>50</v>
      </c>
      <c r="C12" s="46">
        <v>228</v>
      </c>
      <c r="D12" s="46">
        <v>20</v>
      </c>
      <c r="E12" s="46">
        <v>1</v>
      </c>
      <c r="F12" s="6">
        <f t="shared" si="0"/>
        <v>295.5</v>
      </c>
      <c r="G12" s="2"/>
      <c r="H12" s="19" t="s">
        <v>6</v>
      </c>
      <c r="I12" s="46">
        <v>99</v>
      </c>
      <c r="J12" s="46">
        <v>286</v>
      </c>
      <c r="K12" s="46">
        <v>14</v>
      </c>
      <c r="L12" s="46">
        <v>4</v>
      </c>
      <c r="M12" s="6">
        <f t="shared" si="1"/>
        <v>373.5</v>
      </c>
      <c r="N12" s="2">
        <f>F22+M10+M11+M12</f>
        <v>1451.5</v>
      </c>
      <c r="O12" s="19" t="s">
        <v>32</v>
      </c>
      <c r="P12" s="46">
        <v>92</v>
      </c>
      <c r="Q12" s="46">
        <v>174</v>
      </c>
      <c r="R12" s="46">
        <v>18</v>
      </c>
      <c r="S12" s="46">
        <v>2</v>
      </c>
      <c r="T12" s="6">
        <f t="shared" si="2"/>
        <v>261</v>
      </c>
      <c r="U12" s="2"/>
      <c r="AB12" s="1"/>
    </row>
    <row r="13" spans="1:28" ht="24" customHeight="1" x14ac:dyDescent="0.2">
      <c r="A13" s="18" t="s">
        <v>19</v>
      </c>
      <c r="B13" s="46">
        <v>45</v>
      </c>
      <c r="C13" s="46">
        <v>231</v>
      </c>
      <c r="D13" s="46">
        <v>20</v>
      </c>
      <c r="E13" s="46">
        <v>1</v>
      </c>
      <c r="F13" s="6">
        <f t="shared" si="0"/>
        <v>296</v>
      </c>
      <c r="G13" s="2">
        <f t="shared" ref="G13:G19" si="3">F10+F11+F12+F13</f>
        <v>1180</v>
      </c>
      <c r="H13" s="19" t="s">
        <v>7</v>
      </c>
      <c r="I13" s="46">
        <v>95</v>
      </c>
      <c r="J13" s="46">
        <v>291</v>
      </c>
      <c r="K13" s="46">
        <v>11</v>
      </c>
      <c r="L13" s="46">
        <v>2</v>
      </c>
      <c r="M13" s="6">
        <f t="shared" si="1"/>
        <v>365.5</v>
      </c>
      <c r="N13" s="2">
        <f t="shared" ref="N13:N18" si="4">M10+M11+M12+M13</f>
        <v>1451</v>
      </c>
      <c r="O13" s="19" t="s">
        <v>33</v>
      </c>
      <c r="P13" s="46">
        <v>79</v>
      </c>
      <c r="Q13" s="46">
        <v>167</v>
      </c>
      <c r="R13" s="46">
        <v>14</v>
      </c>
      <c r="S13" s="46">
        <v>1</v>
      </c>
      <c r="T13" s="6">
        <f t="shared" si="2"/>
        <v>237</v>
      </c>
      <c r="U13" s="2">
        <f t="shared" ref="U13:U21" si="5">T10+T11+T12+T13</f>
        <v>960.5</v>
      </c>
      <c r="AB13" s="81">
        <v>241</v>
      </c>
    </row>
    <row r="14" spans="1:28" ht="24" customHeight="1" x14ac:dyDescent="0.2">
      <c r="A14" s="18" t="s">
        <v>21</v>
      </c>
      <c r="B14" s="46">
        <v>32</v>
      </c>
      <c r="C14" s="46">
        <v>233</v>
      </c>
      <c r="D14" s="46">
        <v>11</v>
      </c>
      <c r="E14" s="46">
        <v>2</v>
      </c>
      <c r="F14" s="6">
        <f t="shared" si="0"/>
        <v>276</v>
      </c>
      <c r="G14" s="2">
        <f t="shared" si="3"/>
        <v>1164</v>
      </c>
      <c r="H14" s="19" t="s">
        <v>9</v>
      </c>
      <c r="I14" s="46">
        <v>89</v>
      </c>
      <c r="J14" s="46">
        <v>269</v>
      </c>
      <c r="K14" s="46">
        <v>9</v>
      </c>
      <c r="L14" s="46">
        <v>2</v>
      </c>
      <c r="M14" s="6">
        <f t="shared" si="1"/>
        <v>336.5</v>
      </c>
      <c r="N14" s="2">
        <f t="shared" si="4"/>
        <v>1434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786.5</v>
      </c>
      <c r="AB14" s="81">
        <v>250</v>
      </c>
    </row>
    <row r="15" spans="1:28" ht="24" customHeight="1" x14ac:dyDescent="0.2">
      <c r="A15" s="18" t="s">
        <v>23</v>
      </c>
      <c r="B15" s="46">
        <v>42</v>
      </c>
      <c r="C15" s="46">
        <v>214</v>
      </c>
      <c r="D15" s="46">
        <v>20</v>
      </c>
      <c r="E15" s="46">
        <v>1</v>
      </c>
      <c r="F15" s="6">
        <f t="shared" si="0"/>
        <v>277.5</v>
      </c>
      <c r="G15" s="2">
        <f t="shared" si="3"/>
        <v>1145</v>
      </c>
      <c r="H15" s="19" t="s">
        <v>12</v>
      </c>
      <c r="I15" s="46">
        <v>76</v>
      </c>
      <c r="J15" s="46">
        <v>253</v>
      </c>
      <c r="K15" s="46">
        <v>11</v>
      </c>
      <c r="L15" s="46">
        <v>1</v>
      </c>
      <c r="M15" s="6">
        <f t="shared" si="1"/>
        <v>315.5</v>
      </c>
      <c r="N15" s="2">
        <f t="shared" si="4"/>
        <v>1391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498</v>
      </c>
      <c r="AB15" s="81">
        <v>262</v>
      </c>
    </row>
    <row r="16" spans="1:28" ht="24" customHeight="1" x14ac:dyDescent="0.2">
      <c r="A16" s="18" t="s">
        <v>39</v>
      </c>
      <c r="B16" s="46">
        <v>49</v>
      </c>
      <c r="C16" s="46">
        <v>260</v>
      </c>
      <c r="D16" s="46">
        <v>12</v>
      </c>
      <c r="E16" s="46">
        <v>4</v>
      </c>
      <c r="F16" s="6">
        <f t="shared" si="0"/>
        <v>318.5</v>
      </c>
      <c r="G16" s="2">
        <f t="shared" si="3"/>
        <v>1168</v>
      </c>
      <c r="H16" s="19" t="s">
        <v>15</v>
      </c>
      <c r="I16" s="46">
        <v>80</v>
      </c>
      <c r="J16" s="46">
        <v>236</v>
      </c>
      <c r="K16" s="46">
        <v>10</v>
      </c>
      <c r="L16" s="46">
        <v>2</v>
      </c>
      <c r="M16" s="6">
        <f t="shared" si="1"/>
        <v>301</v>
      </c>
      <c r="N16" s="2">
        <f t="shared" si="4"/>
        <v>1318.5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237</v>
      </c>
      <c r="AB16" s="81">
        <v>270.5</v>
      </c>
    </row>
    <row r="17" spans="1:28" ht="24" customHeight="1" x14ac:dyDescent="0.2">
      <c r="A17" s="18" t="s">
        <v>40</v>
      </c>
      <c r="B17" s="46">
        <v>46</v>
      </c>
      <c r="C17" s="46">
        <v>227</v>
      </c>
      <c r="D17" s="46">
        <v>11</v>
      </c>
      <c r="E17" s="46">
        <v>2</v>
      </c>
      <c r="F17" s="6">
        <f t="shared" si="0"/>
        <v>277</v>
      </c>
      <c r="G17" s="2">
        <f t="shared" si="3"/>
        <v>1149</v>
      </c>
      <c r="H17" s="19" t="s">
        <v>18</v>
      </c>
      <c r="I17" s="46">
        <v>84</v>
      </c>
      <c r="J17" s="46">
        <v>216</v>
      </c>
      <c r="K17" s="46">
        <v>9</v>
      </c>
      <c r="L17" s="46">
        <v>1</v>
      </c>
      <c r="M17" s="6">
        <f t="shared" si="1"/>
        <v>278.5</v>
      </c>
      <c r="N17" s="2">
        <f t="shared" si="4"/>
        <v>1231.5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43</v>
      </c>
      <c r="C18" s="46">
        <v>211</v>
      </c>
      <c r="D18" s="46">
        <v>10</v>
      </c>
      <c r="E18" s="46">
        <v>3</v>
      </c>
      <c r="F18" s="6">
        <f t="shared" si="0"/>
        <v>260</v>
      </c>
      <c r="G18" s="2">
        <f t="shared" si="3"/>
        <v>1133</v>
      </c>
      <c r="H18" s="19" t="s">
        <v>20</v>
      </c>
      <c r="I18" s="46">
        <v>87</v>
      </c>
      <c r="J18" s="46">
        <v>206</v>
      </c>
      <c r="K18" s="46">
        <v>11</v>
      </c>
      <c r="L18" s="46">
        <v>2</v>
      </c>
      <c r="M18" s="6">
        <f t="shared" si="1"/>
        <v>276.5</v>
      </c>
      <c r="N18" s="2">
        <f t="shared" si="4"/>
        <v>1171.5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64</v>
      </c>
      <c r="C19" s="47">
        <v>224</v>
      </c>
      <c r="D19" s="47">
        <v>14</v>
      </c>
      <c r="E19" s="47">
        <v>6</v>
      </c>
      <c r="F19" s="7">
        <f t="shared" si="0"/>
        <v>299</v>
      </c>
      <c r="G19" s="3">
        <f t="shared" si="3"/>
        <v>1154.5</v>
      </c>
      <c r="H19" s="20" t="s">
        <v>22</v>
      </c>
      <c r="I19" s="45">
        <v>82</v>
      </c>
      <c r="J19" s="46">
        <v>186</v>
      </c>
      <c r="K19" s="45">
        <v>13</v>
      </c>
      <c r="L19" s="45">
        <v>3</v>
      </c>
      <c r="M19" s="6">
        <f t="shared" si="1"/>
        <v>260.5</v>
      </c>
      <c r="N19" s="2">
        <f>M16+M17+M18+M19</f>
        <v>1116.5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56</v>
      </c>
      <c r="C20" s="45">
        <v>266</v>
      </c>
      <c r="D20" s="45">
        <v>19</v>
      </c>
      <c r="E20" s="45">
        <v>3</v>
      </c>
      <c r="F20" s="8">
        <f t="shared" si="0"/>
        <v>339.5</v>
      </c>
      <c r="G20" s="35"/>
      <c r="H20" s="19" t="s">
        <v>24</v>
      </c>
      <c r="I20" s="46">
        <v>62</v>
      </c>
      <c r="J20" s="45">
        <v>242</v>
      </c>
      <c r="K20" s="46">
        <v>8</v>
      </c>
      <c r="L20" s="46">
        <v>2</v>
      </c>
      <c r="M20" s="8">
        <f t="shared" si="1"/>
        <v>294</v>
      </c>
      <c r="N20" s="2">
        <f>M17+M18+M19+M20</f>
        <v>1109.5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68</v>
      </c>
      <c r="C21" s="46">
        <v>269</v>
      </c>
      <c r="D21" s="46">
        <v>12</v>
      </c>
      <c r="E21" s="46">
        <v>1</v>
      </c>
      <c r="F21" s="6">
        <f t="shared" si="0"/>
        <v>329.5</v>
      </c>
      <c r="G21" s="36"/>
      <c r="H21" s="20" t="s">
        <v>25</v>
      </c>
      <c r="I21" s="46">
        <v>91</v>
      </c>
      <c r="J21" s="46">
        <v>249</v>
      </c>
      <c r="K21" s="46">
        <v>13</v>
      </c>
      <c r="L21" s="46">
        <v>3</v>
      </c>
      <c r="M21" s="6">
        <f t="shared" si="1"/>
        <v>328</v>
      </c>
      <c r="N21" s="2">
        <f>M18+M19+M20+M21</f>
        <v>1159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76</v>
      </c>
      <c r="C22" s="46">
        <v>286</v>
      </c>
      <c r="D22" s="46">
        <v>16</v>
      </c>
      <c r="E22" s="46">
        <v>4</v>
      </c>
      <c r="F22" s="6">
        <f t="shared" si="0"/>
        <v>366</v>
      </c>
      <c r="G22" s="2"/>
      <c r="H22" s="21" t="s">
        <v>26</v>
      </c>
      <c r="I22" s="47">
        <v>33</v>
      </c>
      <c r="J22" s="46">
        <v>251</v>
      </c>
      <c r="K22" s="47">
        <v>8</v>
      </c>
      <c r="L22" s="47">
        <v>9</v>
      </c>
      <c r="M22" s="6">
        <f t="shared" si="1"/>
        <v>306</v>
      </c>
      <c r="N22" s="3">
        <f>M19+M20+M21+M22</f>
        <v>1188.5</v>
      </c>
      <c r="O22" s="19"/>
      <c r="P22" s="45"/>
      <c r="Q22" s="45"/>
      <c r="R22" s="45"/>
      <c r="S22" s="45"/>
      <c r="T22" s="8"/>
      <c r="U22" s="34"/>
      <c r="V22">
        <f>SUM(B12:B15)</f>
        <v>169</v>
      </c>
      <c r="W22">
        <f t="shared" ref="W22:Y22" si="6">SUM(C12:C15)</f>
        <v>906</v>
      </c>
      <c r="X22">
        <f t="shared" si="6"/>
        <v>71</v>
      </c>
      <c r="Y22">
        <f t="shared" si="6"/>
        <v>5</v>
      </c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1180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1451.5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960.5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64</v>
      </c>
      <c r="G24" s="88"/>
      <c r="H24" s="185"/>
      <c r="I24" s="186"/>
      <c r="J24" s="82" t="s">
        <v>72</v>
      </c>
      <c r="K24" s="86"/>
      <c r="L24" s="86"/>
      <c r="M24" s="87" t="s">
        <v>74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82 X CARRERA 49C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1229</v>
      </c>
      <c r="M5" s="178"/>
      <c r="N5" s="178"/>
      <c r="O5" s="50"/>
      <c r="P5" s="199" t="s">
        <v>57</v>
      </c>
      <c r="Q5" s="199"/>
      <c r="R5" s="199"/>
      <c r="S5" s="178" t="s">
        <v>133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151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44063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22</v>
      </c>
      <c r="C10" s="61">
        <v>88</v>
      </c>
      <c r="D10" s="61">
        <v>16</v>
      </c>
      <c r="E10" s="61">
        <v>0</v>
      </c>
      <c r="F10" s="62">
        <f t="shared" ref="F10:F22" si="0">B10*0.5+C10*1+D10*2+E10*2.5</f>
        <v>131</v>
      </c>
      <c r="G10" s="63"/>
      <c r="H10" s="64" t="s">
        <v>4</v>
      </c>
      <c r="I10" s="46">
        <v>33</v>
      </c>
      <c r="J10" s="46">
        <v>107</v>
      </c>
      <c r="K10" s="46">
        <v>9</v>
      </c>
      <c r="L10" s="46">
        <v>5</v>
      </c>
      <c r="M10" s="62">
        <f t="shared" ref="M10:M22" si="1">I10*0.5+J10*1+K10*2+L10*2.5</f>
        <v>154</v>
      </c>
      <c r="N10" s="65">
        <f>F20+F21+F22+M10</f>
        <v>622.5</v>
      </c>
      <c r="O10" s="64" t="s">
        <v>43</v>
      </c>
      <c r="P10" s="46">
        <v>20</v>
      </c>
      <c r="Q10" s="46">
        <v>111</v>
      </c>
      <c r="R10" s="46">
        <v>13</v>
      </c>
      <c r="S10" s="46">
        <v>2</v>
      </c>
      <c r="T10" s="62">
        <f t="shared" ref="T10:T21" si="2">P10*0.5+Q10*1+R10*2+S10*2.5</f>
        <v>152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28</v>
      </c>
      <c r="C11" s="61">
        <v>10</v>
      </c>
      <c r="D11" s="61">
        <v>18</v>
      </c>
      <c r="E11" s="61">
        <v>1</v>
      </c>
      <c r="F11" s="62">
        <f t="shared" si="0"/>
        <v>62.5</v>
      </c>
      <c r="G11" s="63"/>
      <c r="H11" s="64" t="s">
        <v>5</v>
      </c>
      <c r="I11" s="46">
        <v>34</v>
      </c>
      <c r="J11" s="46">
        <v>123</v>
      </c>
      <c r="K11" s="46">
        <v>12</v>
      </c>
      <c r="L11" s="46">
        <v>4</v>
      </c>
      <c r="M11" s="62">
        <f t="shared" si="1"/>
        <v>174</v>
      </c>
      <c r="N11" s="65">
        <f>F21+F22+M10+M11</f>
        <v>636</v>
      </c>
      <c r="O11" s="64" t="s">
        <v>44</v>
      </c>
      <c r="P11" s="46">
        <v>23</v>
      </c>
      <c r="Q11" s="46">
        <v>103</v>
      </c>
      <c r="R11" s="46">
        <v>11</v>
      </c>
      <c r="S11" s="46">
        <v>4</v>
      </c>
      <c r="T11" s="62">
        <f t="shared" si="2"/>
        <v>146.5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34</v>
      </c>
      <c r="C12" s="61">
        <v>116</v>
      </c>
      <c r="D12" s="61">
        <v>14</v>
      </c>
      <c r="E12" s="61">
        <v>0</v>
      </c>
      <c r="F12" s="62">
        <f t="shared" si="0"/>
        <v>161</v>
      </c>
      <c r="G12" s="63"/>
      <c r="H12" s="64" t="s">
        <v>6</v>
      </c>
      <c r="I12" s="46">
        <v>25</v>
      </c>
      <c r="J12" s="46">
        <v>120</v>
      </c>
      <c r="K12" s="46">
        <v>8</v>
      </c>
      <c r="L12" s="46">
        <v>6</v>
      </c>
      <c r="M12" s="62">
        <f t="shared" si="1"/>
        <v>163.5</v>
      </c>
      <c r="N12" s="63">
        <f>F22+M10+M11+M12</f>
        <v>638</v>
      </c>
      <c r="O12" s="64" t="s">
        <v>32</v>
      </c>
      <c r="P12" s="46">
        <v>28</v>
      </c>
      <c r="Q12" s="46">
        <v>109</v>
      </c>
      <c r="R12" s="46">
        <v>10</v>
      </c>
      <c r="S12" s="46">
        <v>2</v>
      </c>
      <c r="T12" s="62">
        <f t="shared" si="2"/>
        <v>148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24</v>
      </c>
      <c r="C13" s="61">
        <v>130</v>
      </c>
      <c r="D13" s="61">
        <v>14</v>
      </c>
      <c r="E13" s="61">
        <v>2</v>
      </c>
      <c r="F13" s="62">
        <f t="shared" si="0"/>
        <v>175</v>
      </c>
      <c r="G13" s="63">
        <f t="shared" ref="G13:G19" si="3">F10+F11+F12+F13</f>
        <v>529.5</v>
      </c>
      <c r="H13" s="64" t="s">
        <v>7</v>
      </c>
      <c r="I13" s="46">
        <v>43</v>
      </c>
      <c r="J13" s="46">
        <v>105</v>
      </c>
      <c r="K13" s="46">
        <v>11</v>
      </c>
      <c r="L13" s="46">
        <v>3</v>
      </c>
      <c r="M13" s="62">
        <f t="shared" si="1"/>
        <v>156</v>
      </c>
      <c r="N13" s="63">
        <f t="shared" ref="N13:N18" si="4">M10+M11+M12+M13</f>
        <v>647.5</v>
      </c>
      <c r="O13" s="64" t="s">
        <v>33</v>
      </c>
      <c r="P13" s="46">
        <v>25</v>
      </c>
      <c r="Q13" s="46">
        <v>115</v>
      </c>
      <c r="R13" s="46">
        <v>12</v>
      </c>
      <c r="S13" s="46">
        <v>3</v>
      </c>
      <c r="T13" s="62">
        <f t="shared" si="2"/>
        <v>159</v>
      </c>
      <c r="U13" s="63">
        <f t="shared" ref="U13:U21" si="5">T10+T11+T12+T13</f>
        <v>605.5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115</v>
      </c>
      <c r="D14" s="61">
        <v>14</v>
      </c>
      <c r="E14" s="61">
        <v>4</v>
      </c>
      <c r="F14" s="62">
        <f t="shared" si="0"/>
        <v>163</v>
      </c>
      <c r="G14" s="63">
        <f t="shared" si="3"/>
        <v>561.5</v>
      </c>
      <c r="H14" s="64" t="s">
        <v>9</v>
      </c>
      <c r="I14" s="46">
        <v>29</v>
      </c>
      <c r="J14" s="46">
        <v>96</v>
      </c>
      <c r="K14" s="46">
        <v>10</v>
      </c>
      <c r="L14" s="46">
        <v>4</v>
      </c>
      <c r="M14" s="62">
        <f t="shared" si="1"/>
        <v>140.5</v>
      </c>
      <c r="N14" s="63">
        <f t="shared" si="4"/>
        <v>634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453.5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22</v>
      </c>
      <c r="C15" s="61">
        <v>123</v>
      </c>
      <c r="D15" s="61">
        <v>14</v>
      </c>
      <c r="E15" s="61">
        <v>3</v>
      </c>
      <c r="F15" s="62"/>
      <c r="G15" s="63">
        <f t="shared" si="3"/>
        <v>499</v>
      </c>
      <c r="H15" s="64" t="s">
        <v>12</v>
      </c>
      <c r="I15" s="46">
        <v>25</v>
      </c>
      <c r="J15" s="46">
        <v>105</v>
      </c>
      <c r="K15" s="46">
        <v>10</v>
      </c>
      <c r="L15" s="46">
        <v>2</v>
      </c>
      <c r="M15" s="62">
        <f t="shared" si="1"/>
        <v>142.5</v>
      </c>
      <c r="N15" s="63">
        <f t="shared" si="4"/>
        <v>602.5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307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19</v>
      </c>
      <c r="C16" s="61">
        <v>120</v>
      </c>
      <c r="D16" s="61">
        <v>13</v>
      </c>
      <c r="E16" s="61">
        <v>3</v>
      </c>
      <c r="F16" s="62">
        <f t="shared" si="0"/>
        <v>163</v>
      </c>
      <c r="G16" s="63">
        <f t="shared" si="3"/>
        <v>501</v>
      </c>
      <c r="H16" s="64" t="s">
        <v>15</v>
      </c>
      <c r="I16" s="46">
        <v>23</v>
      </c>
      <c r="J16" s="46">
        <v>103</v>
      </c>
      <c r="K16" s="46">
        <v>8</v>
      </c>
      <c r="L16" s="46">
        <v>1</v>
      </c>
      <c r="M16" s="62">
        <f t="shared" si="1"/>
        <v>133</v>
      </c>
      <c r="N16" s="63">
        <f t="shared" si="4"/>
        <v>572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159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18</v>
      </c>
      <c r="C17" s="61">
        <v>121</v>
      </c>
      <c r="D17" s="61">
        <v>14</v>
      </c>
      <c r="E17" s="61">
        <v>1</v>
      </c>
      <c r="F17" s="62">
        <f t="shared" si="0"/>
        <v>160.5</v>
      </c>
      <c r="G17" s="63">
        <f t="shared" si="3"/>
        <v>486.5</v>
      </c>
      <c r="H17" s="64" t="s">
        <v>18</v>
      </c>
      <c r="I17" s="46">
        <v>21</v>
      </c>
      <c r="J17" s="46">
        <v>101</v>
      </c>
      <c r="K17" s="46">
        <v>10</v>
      </c>
      <c r="L17" s="46">
        <v>3</v>
      </c>
      <c r="M17" s="62">
        <f t="shared" si="1"/>
        <v>139</v>
      </c>
      <c r="N17" s="63">
        <f t="shared" si="4"/>
        <v>555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28</v>
      </c>
      <c r="C18" s="61">
        <v>110</v>
      </c>
      <c r="D18" s="61">
        <v>13</v>
      </c>
      <c r="E18" s="61">
        <v>4</v>
      </c>
      <c r="F18" s="62">
        <f t="shared" si="0"/>
        <v>160</v>
      </c>
      <c r="G18" s="63">
        <f t="shared" si="3"/>
        <v>483.5</v>
      </c>
      <c r="H18" s="64" t="s">
        <v>20</v>
      </c>
      <c r="I18" s="46">
        <v>25</v>
      </c>
      <c r="J18" s="46">
        <v>96</v>
      </c>
      <c r="K18" s="46">
        <v>12</v>
      </c>
      <c r="L18" s="46">
        <v>3</v>
      </c>
      <c r="M18" s="62">
        <f t="shared" si="1"/>
        <v>140</v>
      </c>
      <c r="N18" s="63">
        <f t="shared" si="4"/>
        <v>554.5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32</v>
      </c>
      <c r="C19" s="69">
        <v>133</v>
      </c>
      <c r="D19" s="69">
        <v>16</v>
      </c>
      <c r="E19" s="69">
        <v>2</v>
      </c>
      <c r="F19" s="70">
        <f t="shared" si="0"/>
        <v>186</v>
      </c>
      <c r="G19" s="71">
        <f t="shared" si="3"/>
        <v>669.5</v>
      </c>
      <c r="H19" s="72" t="s">
        <v>22</v>
      </c>
      <c r="I19" s="45">
        <v>23</v>
      </c>
      <c r="J19" s="45">
        <v>100</v>
      </c>
      <c r="K19" s="45">
        <v>12</v>
      </c>
      <c r="L19" s="45">
        <v>6</v>
      </c>
      <c r="M19" s="62">
        <f t="shared" si="1"/>
        <v>150.5</v>
      </c>
      <c r="N19" s="63">
        <f>M16+M17+M18+M19</f>
        <v>562.5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30</v>
      </c>
      <c r="C20" s="67">
        <v>115</v>
      </c>
      <c r="D20" s="67">
        <v>14</v>
      </c>
      <c r="E20" s="67">
        <v>1</v>
      </c>
      <c r="F20" s="73">
        <f t="shared" si="0"/>
        <v>160.5</v>
      </c>
      <c r="G20" s="74"/>
      <c r="H20" s="64" t="s">
        <v>24</v>
      </c>
      <c r="I20" s="46">
        <v>20</v>
      </c>
      <c r="J20" s="46">
        <v>93</v>
      </c>
      <c r="K20" s="46">
        <v>10</v>
      </c>
      <c r="L20" s="46">
        <v>4</v>
      </c>
      <c r="M20" s="73">
        <f t="shared" si="1"/>
        <v>133</v>
      </c>
      <c r="N20" s="63">
        <f>M17+M18+M19+M20</f>
        <v>562.5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36</v>
      </c>
      <c r="C21" s="61">
        <v>110</v>
      </c>
      <c r="D21" s="61">
        <v>13</v>
      </c>
      <c r="E21" s="61">
        <v>3</v>
      </c>
      <c r="F21" s="62">
        <f t="shared" si="0"/>
        <v>161.5</v>
      </c>
      <c r="G21" s="75"/>
      <c r="H21" s="72" t="s">
        <v>25</v>
      </c>
      <c r="I21" s="46">
        <v>18</v>
      </c>
      <c r="J21" s="46">
        <v>80</v>
      </c>
      <c r="K21" s="46">
        <v>13</v>
      </c>
      <c r="L21" s="46">
        <v>3</v>
      </c>
      <c r="M21" s="62">
        <f t="shared" si="1"/>
        <v>122.5</v>
      </c>
      <c r="N21" s="63">
        <f>M18+M19+M20+M21</f>
        <v>546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30</v>
      </c>
      <c r="C22" s="61">
        <v>104</v>
      </c>
      <c r="D22" s="61">
        <v>10</v>
      </c>
      <c r="E22" s="61">
        <v>3</v>
      </c>
      <c r="F22" s="62">
        <f t="shared" si="0"/>
        <v>146.5</v>
      </c>
      <c r="G22" s="63"/>
      <c r="H22" s="68" t="s">
        <v>26</v>
      </c>
      <c r="I22" s="47">
        <v>21</v>
      </c>
      <c r="J22" s="47">
        <v>86</v>
      </c>
      <c r="K22" s="47">
        <v>11</v>
      </c>
      <c r="L22" s="47">
        <v>2</v>
      </c>
      <c r="M22" s="62">
        <f t="shared" si="1"/>
        <v>123.5</v>
      </c>
      <c r="N22" s="71">
        <f>M19+M20+M21+M22</f>
        <v>529.5</v>
      </c>
      <c r="O22" s="64"/>
      <c r="P22" s="67"/>
      <c r="Q22" s="67"/>
      <c r="R22" s="67"/>
      <c r="S22" s="67"/>
      <c r="T22" s="73"/>
      <c r="U22" s="76"/>
      <c r="V22">
        <f>SUM(B12:B15)</f>
        <v>100</v>
      </c>
      <c r="W22">
        <f t="shared" ref="W22:Y22" si="6">SUM(C12:C15)</f>
        <v>484</v>
      </c>
      <c r="X22">
        <f t="shared" si="6"/>
        <v>56</v>
      </c>
      <c r="Y22">
        <f t="shared" si="6"/>
        <v>9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669.5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647.5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605.5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88</v>
      </c>
      <c r="G24" s="88"/>
      <c r="H24" s="211"/>
      <c r="I24" s="212"/>
      <c r="J24" s="83" t="s">
        <v>72</v>
      </c>
      <c r="K24" s="86"/>
      <c r="L24" s="86"/>
      <c r="M24" s="87" t="s">
        <v>75</v>
      </c>
      <c r="N24" s="88"/>
      <c r="O24" s="211"/>
      <c r="P24" s="212"/>
      <c r="Q24" s="83" t="s">
        <v>72</v>
      </c>
      <c r="R24" s="86"/>
      <c r="S24" s="86"/>
      <c r="T24" s="87" t="s">
        <v>153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82 X CARRERA 49C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1229</v>
      </c>
      <c r="M6" s="178"/>
      <c r="N6" s="178"/>
      <c r="O6" s="12"/>
      <c r="P6" s="167" t="s">
        <v>58</v>
      </c>
      <c r="Q6" s="167"/>
      <c r="R6" s="167"/>
      <c r="S6" s="218">
        <f>'G-1'!S6:U6</f>
        <v>44063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</f>
        <v>71</v>
      </c>
      <c r="C10" s="46">
        <f>'G-1'!C10+'G-3'!C10</f>
        <v>314</v>
      </c>
      <c r="D10" s="46">
        <f>'G-1'!D10+'G-3'!D10</f>
        <v>33</v>
      </c>
      <c r="E10" s="46">
        <f>'G-1'!E10+'G-3'!E10</f>
        <v>3</v>
      </c>
      <c r="F10" s="6">
        <f t="shared" ref="F10:F22" si="0">B10*0.5+C10*1+D10*2+E10*2.5</f>
        <v>423</v>
      </c>
      <c r="G10" s="2"/>
      <c r="H10" s="19" t="s">
        <v>4</v>
      </c>
      <c r="I10" s="46">
        <f>'G-1'!I10+'G-3'!I10</f>
        <v>148</v>
      </c>
      <c r="J10" s="46">
        <f>'G-1'!J10+'G-3'!J10</f>
        <v>362</v>
      </c>
      <c r="K10" s="46">
        <f>'G-1'!K10+'G-3'!K10</f>
        <v>22</v>
      </c>
      <c r="L10" s="46">
        <f>'G-1'!L10+'G-3'!L10</f>
        <v>11</v>
      </c>
      <c r="M10" s="6">
        <f t="shared" ref="M10:M22" si="1">I10*0.5+J10*1+K10*2+L10*2.5</f>
        <v>507.5</v>
      </c>
      <c r="N10" s="9">
        <f>F20+F21+F22+M10</f>
        <v>2011</v>
      </c>
      <c r="O10" s="19" t="s">
        <v>43</v>
      </c>
      <c r="P10" s="46">
        <f>'G-1'!P10+'G-3'!P10</f>
        <v>81</v>
      </c>
      <c r="Q10" s="46">
        <f>'G-1'!Q10+'G-3'!Q10</f>
        <v>233</v>
      </c>
      <c r="R10" s="46">
        <f>'G-1'!R10+'G-3'!R10</f>
        <v>20</v>
      </c>
      <c r="S10" s="46">
        <f>'G-1'!S10+'G-3'!S10</f>
        <v>5</v>
      </c>
      <c r="T10" s="6">
        <f t="shared" ref="T10:T21" si="2">P10*0.5+Q10*1+R10*2+S10*2.5</f>
        <v>326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75</v>
      </c>
      <c r="C11" s="46">
        <f>'G-1'!C11+'G-3'!C11</f>
        <v>240</v>
      </c>
      <c r="D11" s="46">
        <f>'G-1'!D11+'G-3'!D11</f>
        <v>37</v>
      </c>
      <c r="E11" s="46">
        <f>'G-1'!E11+'G-3'!E11</f>
        <v>3</v>
      </c>
      <c r="F11" s="6">
        <f t="shared" si="0"/>
        <v>359</v>
      </c>
      <c r="G11" s="2"/>
      <c r="H11" s="19" t="s">
        <v>5</v>
      </c>
      <c r="I11" s="46">
        <f>'G-1'!I11+'G-3'!I11</f>
        <v>137</v>
      </c>
      <c r="J11" s="46">
        <f>'G-1'!J11+'G-3'!J11</f>
        <v>403</v>
      </c>
      <c r="K11" s="46">
        <f>'G-1'!K11+'G-3'!K11</f>
        <v>23</v>
      </c>
      <c r="L11" s="46">
        <f>'G-1'!L11+'G-3'!L11</f>
        <v>6</v>
      </c>
      <c r="M11" s="6">
        <f t="shared" si="1"/>
        <v>532.5</v>
      </c>
      <c r="N11" s="9">
        <f>F21+F22+M10+M11</f>
        <v>2043.5</v>
      </c>
      <c r="O11" s="19" t="s">
        <v>44</v>
      </c>
      <c r="P11" s="46">
        <f>'G-1'!P11+'G-3'!P11</f>
        <v>122</v>
      </c>
      <c r="Q11" s="46">
        <f>'G-1'!Q11+'G-3'!Q11</f>
        <v>315</v>
      </c>
      <c r="R11" s="46">
        <f>'G-1'!R11+'G-3'!R11</f>
        <v>22</v>
      </c>
      <c r="S11" s="46">
        <f>'G-1'!S11+'G-3'!S11</f>
        <v>6</v>
      </c>
      <c r="T11" s="6">
        <f t="shared" si="2"/>
        <v>435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84</v>
      </c>
      <c r="C12" s="46">
        <f>'G-1'!C12+'G-3'!C12</f>
        <v>344</v>
      </c>
      <c r="D12" s="46">
        <f>'G-1'!D12+'G-3'!D12</f>
        <v>34</v>
      </c>
      <c r="E12" s="46">
        <f>'G-1'!E12+'G-3'!E12</f>
        <v>1</v>
      </c>
      <c r="F12" s="6">
        <f t="shared" si="0"/>
        <v>456.5</v>
      </c>
      <c r="G12" s="2"/>
      <c r="H12" s="19" t="s">
        <v>6</v>
      </c>
      <c r="I12" s="46">
        <f>'G-1'!I12+'G-3'!I12</f>
        <v>124</v>
      </c>
      <c r="J12" s="46">
        <f>'G-1'!J12+'G-3'!J12</f>
        <v>406</v>
      </c>
      <c r="K12" s="46">
        <f>'G-1'!K12+'G-3'!K12</f>
        <v>22</v>
      </c>
      <c r="L12" s="46">
        <f>'G-1'!L12+'G-3'!L12</f>
        <v>10</v>
      </c>
      <c r="M12" s="6">
        <f t="shared" si="1"/>
        <v>537</v>
      </c>
      <c r="N12" s="2">
        <f>F22+M10+M11+M12</f>
        <v>2089.5</v>
      </c>
      <c r="O12" s="19" t="s">
        <v>32</v>
      </c>
      <c r="P12" s="46">
        <f>'G-1'!P12+'G-3'!P12</f>
        <v>120</v>
      </c>
      <c r="Q12" s="46">
        <f>'G-1'!Q12+'G-3'!Q12</f>
        <v>283</v>
      </c>
      <c r="R12" s="46">
        <f>'G-1'!R12+'G-3'!R12</f>
        <v>28</v>
      </c>
      <c r="S12" s="46">
        <f>'G-1'!S12+'G-3'!S12</f>
        <v>4</v>
      </c>
      <c r="T12" s="6">
        <f t="shared" si="2"/>
        <v>409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69</v>
      </c>
      <c r="C13" s="46">
        <f>'G-1'!C13+'G-3'!C13</f>
        <v>361</v>
      </c>
      <c r="D13" s="46">
        <f>'G-1'!D13+'G-3'!D13</f>
        <v>34</v>
      </c>
      <c r="E13" s="46">
        <f>'G-1'!E13+'G-3'!E13</f>
        <v>3</v>
      </c>
      <c r="F13" s="6">
        <f t="shared" si="0"/>
        <v>471</v>
      </c>
      <c r="G13" s="2">
        <f t="shared" ref="G13:G19" si="3">F10+F11+F12+F13</f>
        <v>1709.5</v>
      </c>
      <c r="H13" s="19" t="s">
        <v>7</v>
      </c>
      <c r="I13" s="46">
        <f>'G-1'!I13+'G-3'!I13</f>
        <v>138</v>
      </c>
      <c r="J13" s="46">
        <f>'G-1'!J13+'G-3'!J13</f>
        <v>396</v>
      </c>
      <c r="K13" s="46">
        <f>'G-1'!K13+'G-3'!K13</f>
        <v>22</v>
      </c>
      <c r="L13" s="46">
        <f>'G-1'!L13+'G-3'!L13</f>
        <v>5</v>
      </c>
      <c r="M13" s="6">
        <f t="shared" si="1"/>
        <v>521.5</v>
      </c>
      <c r="N13" s="2">
        <f t="shared" ref="N13:N18" si="4">M10+M11+M12+M13</f>
        <v>2098.5</v>
      </c>
      <c r="O13" s="19" t="s">
        <v>33</v>
      </c>
      <c r="P13" s="46">
        <f>'G-1'!P13+'G-3'!P13</f>
        <v>104</v>
      </c>
      <c r="Q13" s="46">
        <f>'G-1'!Q13+'G-3'!Q13</f>
        <v>282</v>
      </c>
      <c r="R13" s="46">
        <f>'G-1'!R13+'G-3'!R13</f>
        <v>26</v>
      </c>
      <c r="S13" s="46">
        <f>'G-1'!S13+'G-3'!S13</f>
        <v>4</v>
      </c>
      <c r="T13" s="6">
        <f t="shared" si="2"/>
        <v>396</v>
      </c>
      <c r="U13" s="2">
        <f t="shared" ref="U13:U21" si="5">T10+T11+T12+T13</f>
        <v>1566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52</v>
      </c>
      <c r="C14" s="46">
        <f>'G-1'!C14+'G-3'!C14</f>
        <v>348</v>
      </c>
      <c r="D14" s="46">
        <f>'G-1'!D14+'G-3'!D14</f>
        <v>25</v>
      </c>
      <c r="E14" s="46">
        <f>'G-1'!E14+'G-3'!E14</f>
        <v>6</v>
      </c>
      <c r="F14" s="6">
        <f t="shared" si="0"/>
        <v>439</v>
      </c>
      <c r="G14" s="2">
        <f t="shared" si="3"/>
        <v>1725.5</v>
      </c>
      <c r="H14" s="19" t="s">
        <v>9</v>
      </c>
      <c r="I14" s="46">
        <f>'G-1'!I14+'G-3'!I14</f>
        <v>118</v>
      </c>
      <c r="J14" s="46">
        <f>'G-1'!J14+'G-3'!J14</f>
        <v>365</v>
      </c>
      <c r="K14" s="46">
        <f>'G-1'!K14+'G-3'!K14</f>
        <v>19</v>
      </c>
      <c r="L14" s="46">
        <f>'G-1'!L14+'G-3'!L14</f>
        <v>6</v>
      </c>
      <c r="M14" s="6">
        <f t="shared" si="1"/>
        <v>477</v>
      </c>
      <c r="N14" s="2">
        <f t="shared" si="4"/>
        <v>2068</v>
      </c>
      <c r="O14" s="19" t="s">
        <v>29</v>
      </c>
      <c r="P14" s="46">
        <f>'G-1'!P14+'G-3'!P14</f>
        <v>0</v>
      </c>
      <c r="Q14" s="46">
        <f>'G-1'!Q14+'G-3'!Q14</f>
        <v>0</v>
      </c>
      <c r="R14" s="46">
        <f>'G-1'!R14+'G-3'!R14</f>
        <v>0</v>
      </c>
      <c r="S14" s="46">
        <f>'G-1'!S14+'G-3'!S14</f>
        <v>0</v>
      </c>
      <c r="T14" s="6">
        <f t="shared" si="2"/>
        <v>0</v>
      </c>
      <c r="U14" s="2">
        <f t="shared" si="5"/>
        <v>1240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64</v>
      </c>
      <c r="C15" s="46">
        <f>'G-1'!C15+'G-3'!C15</f>
        <v>337</v>
      </c>
      <c r="D15" s="46">
        <f>'G-1'!D15+'G-3'!D15</f>
        <v>34</v>
      </c>
      <c r="E15" s="46">
        <f>'G-1'!E15+'G-3'!E15</f>
        <v>4</v>
      </c>
      <c r="F15" s="6">
        <f t="shared" si="0"/>
        <v>447</v>
      </c>
      <c r="G15" s="2">
        <f t="shared" si="3"/>
        <v>1813.5</v>
      </c>
      <c r="H15" s="19" t="s">
        <v>12</v>
      </c>
      <c r="I15" s="46">
        <f>'G-1'!I15+'G-3'!I15</f>
        <v>101</v>
      </c>
      <c r="J15" s="46">
        <f>'G-1'!J15+'G-3'!J15</f>
        <v>358</v>
      </c>
      <c r="K15" s="46">
        <f>'G-1'!K15+'G-3'!K15</f>
        <v>21</v>
      </c>
      <c r="L15" s="46">
        <f>'G-1'!L15+'G-3'!L15</f>
        <v>3</v>
      </c>
      <c r="M15" s="6">
        <f t="shared" si="1"/>
        <v>458</v>
      </c>
      <c r="N15" s="2">
        <f t="shared" si="4"/>
        <v>1993.5</v>
      </c>
      <c r="O15" s="18" t="s">
        <v>30</v>
      </c>
      <c r="P15" s="46">
        <f>'G-1'!P15+'G-3'!P15</f>
        <v>0</v>
      </c>
      <c r="Q15" s="46">
        <f>'G-1'!Q15+'G-3'!Q15</f>
        <v>0</v>
      </c>
      <c r="R15" s="46">
        <f>'G-1'!R15+'G-3'!R15</f>
        <v>0</v>
      </c>
      <c r="S15" s="46">
        <f>'G-1'!S15+'G-3'!S15</f>
        <v>0</v>
      </c>
      <c r="T15" s="6">
        <f t="shared" si="2"/>
        <v>0</v>
      </c>
      <c r="U15" s="2">
        <f t="shared" si="5"/>
        <v>805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68</v>
      </c>
      <c r="C16" s="46">
        <f>'G-1'!C16+'G-3'!C16</f>
        <v>380</v>
      </c>
      <c r="D16" s="46">
        <f>'G-1'!D16+'G-3'!D16</f>
        <v>25</v>
      </c>
      <c r="E16" s="46">
        <f>'G-1'!E16+'G-3'!E16</f>
        <v>7</v>
      </c>
      <c r="F16" s="6">
        <f t="shared" si="0"/>
        <v>481.5</v>
      </c>
      <c r="G16" s="2">
        <f t="shared" si="3"/>
        <v>1838.5</v>
      </c>
      <c r="H16" s="19" t="s">
        <v>15</v>
      </c>
      <c r="I16" s="46">
        <f>'G-1'!I16+'G-3'!I16</f>
        <v>103</v>
      </c>
      <c r="J16" s="46">
        <f>'G-1'!J16+'G-3'!J16</f>
        <v>339</v>
      </c>
      <c r="K16" s="46">
        <f>'G-1'!K16+'G-3'!K16</f>
        <v>18</v>
      </c>
      <c r="L16" s="46">
        <f>'G-1'!L16+'G-3'!L16</f>
        <v>3</v>
      </c>
      <c r="M16" s="6">
        <f t="shared" si="1"/>
        <v>434</v>
      </c>
      <c r="N16" s="2">
        <f t="shared" si="4"/>
        <v>1890.5</v>
      </c>
      <c r="O16" s="19" t="s">
        <v>8</v>
      </c>
      <c r="P16" s="46">
        <f>'G-1'!P16+'G-3'!P16</f>
        <v>0</v>
      </c>
      <c r="Q16" s="46">
        <f>'G-1'!Q16+'G-3'!Q16</f>
        <v>0</v>
      </c>
      <c r="R16" s="46">
        <f>'G-1'!R16+'G-3'!R16</f>
        <v>0</v>
      </c>
      <c r="S16" s="46">
        <f>'G-1'!S16+'G-3'!S16</f>
        <v>0</v>
      </c>
      <c r="T16" s="6">
        <f t="shared" si="2"/>
        <v>0</v>
      </c>
      <c r="U16" s="2">
        <f t="shared" si="5"/>
        <v>396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64</v>
      </c>
      <c r="C17" s="46">
        <f>'G-1'!C17+'G-3'!C17</f>
        <v>348</v>
      </c>
      <c r="D17" s="46">
        <f>'G-1'!D17+'G-3'!D17</f>
        <v>25</v>
      </c>
      <c r="E17" s="46">
        <f>'G-1'!E17+'G-3'!E17</f>
        <v>3</v>
      </c>
      <c r="F17" s="6">
        <f t="shared" si="0"/>
        <v>437.5</v>
      </c>
      <c r="G17" s="2">
        <f t="shared" si="3"/>
        <v>1805</v>
      </c>
      <c r="H17" s="19" t="s">
        <v>18</v>
      </c>
      <c r="I17" s="46">
        <f>'G-1'!I17+'G-3'!I17</f>
        <v>105</v>
      </c>
      <c r="J17" s="46">
        <f>'G-1'!J17+'G-3'!J17</f>
        <v>317</v>
      </c>
      <c r="K17" s="46">
        <f>'G-1'!K17+'G-3'!K17</f>
        <v>19</v>
      </c>
      <c r="L17" s="46">
        <f>'G-1'!L17+'G-3'!L17</f>
        <v>4</v>
      </c>
      <c r="M17" s="6">
        <f t="shared" si="1"/>
        <v>417.5</v>
      </c>
      <c r="N17" s="2">
        <f t="shared" si="4"/>
        <v>1786.5</v>
      </c>
      <c r="O17" s="19" t="s">
        <v>10</v>
      </c>
      <c r="P17" s="46">
        <f>'G-1'!P17+'G-3'!P17</f>
        <v>0</v>
      </c>
      <c r="Q17" s="46">
        <f>'G-1'!Q17+'G-3'!Q17</f>
        <v>0</v>
      </c>
      <c r="R17" s="46">
        <f>'G-1'!R17+'G-3'!R17</f>
        <v>0</v>
      </c>
      <c r="S17" s="46">
        <f>'G-1'!S17+'G-3'!S17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71</v>
      </c>
      <c r="C18" s="46">
        <f>'G-1'!C18+'G-3'!C18</f>
        <v>321</v>
      </c>
      <c r="D18" s="46">
        <f>'G-1'!D18+'G-3'!D18</f>
        <v>23</v>
      </c>
      <c r="E18" s="46">
        <f>'G-1'!E18+'G-3'!E18</f>
        <v>7</v>
      </c>
      <c r="F18" s="6">
        <f t="shared" si="0"/>
        <v>420</v>
      </c>
      <c r="G18" s="2">
        <f t="shared" si="3"/>
        <v>1786</v>
      </c>
      <c r="H18" s="19" t="s">
        <v>20</v>
      </c>
      <c r="I18" s="46">
        <f>'G-1'!I18+'G-3'!I18</f>
        <v>112</v>
      </c>
      <c r="J18" s="46">
        <f>'G-1'!J18+'G-3'!J18</f>
        <v>302</v>
      </c>
      <c r="K18" s="46">
        <f>'G-1'!K18+'G-3'!K18</f>
        <v>23</v>
      </c>
      <c r="L18" s="46">
        <f>'G-1'!L18+'G-3'!L18</f>
        <v>5</v>
      </c>
      <c r="M18" s="6">
        <f t="shared" si="1"/>
        <v>416.5</v>
      </c>
      <c r="N18" s="2">
        <f t="shared" si="4"/>
        <v>1726</v>
      </c>
      <c r="O18" s="19" t="s">
        <v>13</v>
      </c>
      <c r="P18" s="46">
        <f>'G-1'!P18+'G-3'!P18</f>
        <v>0</v>
      </c>
      <c r="Q18" s="46">
        <f>'G-1'!Q18+'G-3'!Q18</f>
        <v>0</v>
      </c>
      <c r="R18" s="46">
        <f>'G-1'!R18+'G-3'!R18</f>
        <v>0</v>
      </c>
      <c r="S18" s="46">
        <f>'G-1'!S18+'G-3'!S18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96</v>
      </c>
      <c r="C19" s="47">
        <f>'G-1'!C19+'G-3'!C19</f>
        <v>357</v>
      </c>
      <c r="D19" s="47">
        <f>'G-1'!D19+'G-3'!D19</f>
        <v>30</v>
      </c>
      <c r="E19" s="47">
        <f>'G-1'!E19+'G-3'!E19</f>
        <v>8</v>
      </c>
      <c r="F19" s="7">
        <f t="shared" si="0"/>
        <v>485</v>
      </c>
      <c r="G19" s="3">
        <f t="shared" si="3"/>
        <v>1824</v>
      </c>
      <c r="H19" s="20" t="s">
        <v>22</v>
      </c>
      <c r="I19" s="46">
        <f>'G-1'!I19+'G-3'!I19</f>
        <v>105</v>
      </c>
      <c r="J19" s="46">
        <f>'G-1'!J19+'G-3'!J19</f>
        <v>286</v>
      </c>
      <c r="K19" s="46">
        <f>'G-1'!K19+'G-3'!K19</f>
        <v>25</v>
      </c>
      <c r="L19" s="46">
        <f>'G-1'!L19+'G-3'!L19</f>
        <v>9</v>
      </c>
      <c r="M19" s="6">
        <f t="shared" si="1"/>
        <v>411</v>
      </c>
      <c r="N19" s="2">
        <f>M16+M17+M18+M19</f>
        <v>1679</v>
      </c>
      <c r="O19" s="19" t="s">
        <v>16</v>
      </c>
      <c r="P19" s="46">
        <f>'G-1'!P19+'G-3'!P19</f>
        <v>0</v>
      </c>
      <c r="Q19" s="46">
        <f>'G-1'!Q19+'G-3'!Q19</f>
        <v>0</v>
      </c>
      <c r="R19" s="46">
        <f>'G-1'!R19+'G-3'!R19</f>
        <v>0</v>
      </c>
      <c r="S19" s="46">
        <f>'G-1'!S19+'G-3'!S19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86</v>
      </c>
      <c r="C20" s="45">
        <f>'G-1'!C20+'G-3'!C20</f>
        <v>381</v>
      </c>
      <c r="D20" s="45">
        <f>'G-1'!D20+'G-3'!D20</f>
        <v>33</v>
      </c>
      <c r="E20" s="45">
        <f>'G-1'!E20+'G-3'!E20</f>
        <v>4</v>
      </c>
      <c r="F20" s="8">
        <f t="shared" si="0"/>
        <v>500</v>
      </c>
      <c r="G20" s="35"/>
      <c r="H20" s="19" t="s">
        <v>24</v>
      </c>
      <c r="I20" s="46">
        <f>'G-1'!I20+'G-3'!I20</f>
        <v>82</v>
      </c>
      <c r="J20" s="46">
        <f>'G-1'!J20+'G-3'!J20</f>
        <v>335</v>
      </c>
      <c r="K20" s="46">
        <f>'G-1'!K20+'G-3'!K20</f>
        <v>18</v>
      </c>
      <c r="L20" s="46">
        <f>'G-1'!L20+'G-3'!L20</f>
        <v>6</v>
      </c>
      <c r="M20" s="8">
        <f t="shared" si="1"/>
        <v>427</v>
      </c>
      <c r="N20" s="2">
        <f>M17+M18+M19+M20</f>
        <v>1672</v>
      </c>
      <c r="O20" s="19" t="s">
        <v>45</v>
      </c>
      <c r="P20" s="46">
        <f>'G-1'!P20+'G-3'!P20</f>
        <v>0</v>
      </c>
      <c r="Q20" s="46">
        <f>'G-1'!Q20+'G-3'!Q20</f>
        <v>0</v>
      </c>
      <c r="R20" s="46">
        <f>'G-1'!R20+'G-3'!R20</f>
        <v>0</v>
      </c>
      <c r="S20" s="46">
        <f>'G-1'!S20+'G-3'!S20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104</v>
      </c>
      <c r="C21" s="45">
        <f>'G-1'!C21+'G-3'!C21</f>
        <v>379</v>
      </c>
      <c r="D21" s="45">
        <f>'G-1'!D21+'G-3'!D21</f>
        <v>25</v>
      </c>
      <c r="E21" s="45">
        <f>'G-1'!E21+'G-3'!E21</f>
        <v>4</v>
      </c>
      <c r="F21" s="6">
        <f t="shared" si="0"/>
        <v>491</v>
      </c>
      <c r="G21" s="36"/>
      <c r="H21" s="20" t="s">
        <v>25</v>
      </c>
      <c r="I21" s="46">
        <f>'G-1'!I21+'G-3'!I21</f>
        <v>109</v>
      </c>
      <c r="J21" s="46">
        <f>'G-1'!J21+'G-3'!J21</f>
        <v>329</v>
      </c>
      <c r="K21" s="46">
        <f>'G-1'!K21+'G-3'!K21</f>
        <v>26</v>
      </c>
      <c r="L21" s="46">
        <f>'G-1'!L21+'G-3'!L21</f>
        <v>6</v>
      </c>
      <c r="M21" s="6">
        <f t="shared" si="1"/>
        <v>450.5</v>
      </c>
      <c r="N21" s="2">
        <f>M18+M19+M20+M21</f>
        <v>1705</v>
      </c>
      <c r="O21" s="21" t="s">
        <v>46</v>
      </c>
      <c r="P21" s="47">
        <f>'G-1'!P21+'G-3'!P21</f>
        <v>0</v>
      </c>
      <c r="Q21" s="47">
        <f>'G-1'!Q21+'G-3'!Q21</f>
        <v>0</v>
      </c>
      <c r="R21" s="47">
        <f>'G-1'!R21+'G-3'!R21</f>
        <v>0</v>
      </c>
      <c r="S21" s="47">
        <f>'G-1'!S21+'G-3'!S21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106</v>
      </c>
      <c r="C22" s="45">
        <f>'G-1'!C22+'G-3'!C22</f>
        <v>390</v>
      </c>
      <c r="D22" s="45">
        <f>'G-1'!D22+'G-3'!D22</f>
        <v>26</v>
      </c>
      <c r="E22" s="45">
        <f>'G-1'!E22+'G-3'!E22</f>
        <v>7</v>
      </c>
      <c r="F22" s="6">
        <f t="shared" si="0"/>
        <v>512.5</v>
      </c>
      <c r="G22" s="2"/>
      <c r="H22" s="21" t="s">
        <v>26</v>
      </c>
      <c r="I22" s="46">
        <f>'G-1'!I22+'G-3'!I22</f>
        <v>54</v>
      </c>
      <c r="J22" s="46">
        <f>'G-1'!J22+'G-3'!J22</f>
        <v>337</v>
      </c>
      <c r="K22" s="46">
        <f>'G-1'!K22+'G-3'!K22</f>
        <v>19</v>
      </c>
      <c r="L22" s="46">
        <f>'G-1'!L22+'G-3'!L22</f>
        <v>11</v>
      </c>
      <c r="M22" s="6">
        <f t="shared" si="1"/>
        <v>429.5</v>
      </c>
      <c r="N22" s="3">
        <f>M19+M20+M21+M22</f>
        <v>1718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1838.5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2098.5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1566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81</v>
      </c>
      <c r="G24" s="88"/>
      <c r="H24" s="185"/>
      <c r="I24" s="186"/>
      <c r="J24" s="82" t="s">
        <v>72</v>
      </c>
      <c r="K24" s="86"/>
      <c r="L24" s="86"/>
      <c r="M24" s="87" t="s">
        <v>75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0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82 X CARRERA 49C</v>
      </c>
      <c r="D5" s="239"/>
      <c r="E5" s="239"/>
      <c r="F5" s="111"/>
      <c r="G5" s="112"/>
      <c r="H5" s="103" t="s">
        <v>53</v>
      </c>
      <c r="I5" s="240">
        <f>'G-1'!L5</f>
        <v>1229</v>
      </c>
      <c r="J5" s="240"/>
    </row>
    <row r="6" spans="1:10" x14ac:dyDescent="0.2">
      <c r="A6" s="167" t="s">
        <v>112</v>
      </c>
      <c r="B6" s="167"/>
      <c r="C6" s="225" t="s">
        <v>152</v>
      </c>
      <c r="D6" s="225"/>
      <c r="E6" s="225"/>
      <c r="F6" s="111"/>
      <c r="G6" s="112"/>
      <c r="H6" s="103" t="s">
        <v>58</v>
      </c>
      <c r="I6" s="226">
        <f>'G-1'!S6</f>
        <v>44063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>
        <v>2</v>
      </c>
      <c r="C10" s="122"/>
      <c r="D10" s="123" t="s">
        <v>124</v>
      </c>
      <c r="E10" s="75">
        <v>355</v>
      </c>
      <c r="F10" s="75">
        <v>285</v>
      </c>
      <c r="G10" s="75">
        <v>24</v>
      </c>
      <c r="H10" s="75">
        <v>6</v>
      </c>
      <c r="I10" s="75">
        <f>E10*0.5+F10+G10*2+H10*2.5</f>
        <v>525.5</v>
      </c>
      <c r="J10" s="124">
        <f>IF(I10=0,"0,00",I10/SUM(I10:I12)*100)</f>
        <v>28.834019204389577</v>
      </c>
    </row>
    <row r="11" spans="1:10" x14ac:dyDescent="0.2">
      <c r="A11" s="220"/>
      <c r="B11" s="223"/>
      <c r="C11" s="122" t="s">
        <v>125</v>
      </c>
      <c r="D11" s="125" t="s">
        <v>126</v>
      </c>
      <c r="E11" s="126">
        <v>88</v>
      </c>
      <c r="F11" s="126">
        <v>1077</v>
      </c>
      <c r="G11" s="126">
        <v>83</v>
      </c>
      <c r="H11" s="126">
        <v>4</v>
      </c>
      <c r="I11" s="126">
        <f t="shared" ref="I11:I37" si="0">E11*0.5+F11+G11*2+H11*2.5</f>
        <v>1297</v>
      </c>
      <c r="J11" s="127">
        <f>IF(I11=0,"0,00",I11/SUM(I10:I12)*100)</f>
        <v>71.165980795610423</v>
      </c>
    </row>
    <row r="12" spans="1:10" x14ac:dyDescent="0.2">
      <c r="A12" s="220"/>
      <c r="B12" s="223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75">
        <v>128</v>
      </c>
      <c r="F13" s="75">
        <v>469</v>
      </c>
      <c r="G13" s="75">
        <v>27</v>
      </c>
      <c r="H13" s="75">
        <v>19</v>
      </c>
      <c r="I13" s="75">
        <f t="shared" si="0"/>
        <v>634.5</v>
      </c>
      <c r="J13" s="124">
        <f>IF(I13=0,"0,00",I13/SUM(I13:I15)*100)</f>
        <v>19.674418604651162</v>
      </c>
    </row>
    <row r="14" spans="1:10" x14ac:dyDescent="0.2">
      <c r="A14" s="220"/>
      <c r="B14" s="223"/>
      <c r="C14" s="122" t="s">
        <v>128</v>
      </c>
      <c r="D14" s="125" t="s">
        <v>126</v>
      </c>
      <c r="E14" s="126">
        <v>1570</v>
      </c>
      <c r="F14" s="126">
        <v>1633</v>
      </c>
      <c r="G14" s="126">
        <v>80</v>
      </c>
      <c r="H14" s="126">
        <v>5</v>
      </c>
      <c r="I14" s="126">
        <f t="shared" si="0"/>
        <v>2590.5</v>
      </c>
      <c r="J14" s="127">
        <f>IF(I14=0,"0,00",I14/SUM(I13:I15)*100)</f>
        <v>80.325581395348834</v>
      </c>
    </row>
    <row r="15" spans="1:10" x14ac:dyDescent="0.2">
      <c r="A15" s="220"/>
      <c r="B15" s="223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75">
        <v>25</v>
      </c>
      <c r="F16" s="75">
        <v>541</v>
      </c>
      <c r="G16" s="75">
        <v>4</v>
      </c>
      <c r="H16" s="75">
        <v>1</v>
      </c>
      <c r="I16" s="75">
        <f t="shared" si="0"/>
        <v>564</v>
      </c>
      <c r="J16" s="124">
        <f>IF(I16=0,"0,00",I16/SUM(I16:I18)*100)</f>
        <v>34.804072817031781</v>
      </c>
    </row>
    <row r="17" spans="1:10" x14ac:dyDescent="0.2">
      <c r="A17" s="220"/>
      <c r="B17" s="223"/>
      <c r="C17" s="122" t="s">
        <v>129</v>
      </c>
      <c r="D17" s="125" t="s">
        <v>126</v>
      </c>
      <c r="E17" s="126">
        <v>1334</v>
      </c>
      <c r="F17" s="126">
        <v>280</v>
      </c>
      <c r="G17" s="126">
        <v>46</v>
      </c>
      <c r="H17" s="126">
        <v>7</v>
      </c>
      <c r="I17" s="126">
        <f t="shared" si="0"/>
        <v>1056.5</v>
      </c>
      <c r="J17" s="127">
        <f>IF(I17=0,"0,00",I17/SUM(I16:I18)*100)</f>
        <v>65.195927182968219</v>
      </c>
    </row>
    <row r="18" spans="1:10" x14ac:dyDescent="0.2">
      <c r="A18" s="221"/>
      <c r="B18" s="224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18</v>
      </c>
      <c r="F29" s="126">
        <v>529</v>
      </c>
      <c r="G29" s="126">
        <v>54</v>
      </c>
      <c r="H29" s="126">
        <v>14</v>
      </c>
      <c r="I29" s="126">
        <f t="shared" si="0"/>
        <v>681</v>
      </c>
      <c r="J29" s="127">
        <f>IF(I29=0,"0,00",I29/SUM(I28:I30)*100)</f>
        <v>67.392380009896087</v>
      </c>
    </row>
    <row r="30" spans="1:10" x14ac:dyDescent="0.2">
      <c r="A30" s="220"/>
      <c r="B30" s="223"/>
      <c r="C30" s="128" t="s">
        <v>142</v>
      </c>
      <c r="D30" s="129" t="s">
        <v>127</v>
      </c>
      <c r="E30" s="74">
        <v>139</v>
      </c>
      <c r="F30" s="74">
        <v>206</v>
      </c>
      <c r="G30" s="74">
        <v>27</v>
      </c>
      <c r="H30" s="74">
        <v>0</v>
      </c>
      <c r="I30" s="130">
        <f t="shared" si="0"/>
        <v>329.5</v>
      </c>
      <c r="J30" s="131">
        <f>IF(I30=0,"0,00",I30/SUM(I28:I30)*100)</f>
        <v>32.607619990103906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27</v>
      </c>
      <c r="F32" s="126">
        <v>318</v>
      </c>
      <c r="G32" s="126">
        <v>43</v>
      </c>
      <c r="H32" s="126">
        <v>12</v>
      </c>
      <c r="I32" s="126">
        <f t="shared" si="0"/>
        <v>447.5</v>
      </c>
      <c r="J32" s="127">
        <f>IF(I32=0,"0,00",I32/SUM(I31:I33)*100)</f>
        <v>55.349412492269636</v>
      </c>
    </row>
    <row r="33" spans="1:10" x14ac:dyDescent="0.2">
      <c r="A33" s="220"/>
      <c r="B33" s="223"/>
      <c r="C33" s="128" t="s">
        <v>143</v>
      </c>
      <c r="D33" s="129" t="s">
        <v>127</v>
      </c>
      <c r="E33" s="74">
        <v>101</v>
      </c>
      <c r="F33" s="74">
        <v>238</v>
      </c>
      <c r="G33" s="74">
        <v>25</v>
      </c>
      <c r="H33" s="74">
        <v>9</v>
      </c>
      <c r="I33" s="130">
        <f t="shared" si="0"/>
        <v>361</v>
      </c>
      <c r="J33" s="131">
        <f>IF(I33=0,"0,00",I33/SUM(I31:I33)*100)</f>
        <v>44.650587507730364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28</v>
      </c>
      <c r="F35" s="126">
        <v>117</v>
      </c>
      <c r="G35" s="126">
        <v>18</v>
      </c>
      <c r="H35" s="126">
        <v>5</v>
      </c>
      <c r="I35" s="126">
        <f t="shared" si="0"/>
        <v>179.5</v>
      </c>
      <c r="J35" s="127">
        <f>IF(I35=0,"0,00",I35/SUM(I34:I36)*100)</f>
        <v>58.469055374592841</v>
      </c>
    </row>
    <row r="36" spans="1:10" x14ac:dyDescent="0.2">
      <c r="A36" s="221"/>
      <c r="B36" s="224"/>
      <c r="C36" s="133" t="s">
        <v>144</v>
      </c>
      <c r="D36" s="129" t="s">
        <v>127</v>
      </c>
      <c r="E36" s="74">
        <v>25</v>
      </c>
      <c r="F36" s="74">
        <v>107</v>
      </c>
      <c r="G36" s="74">
        <v>4</v>
      </c>
      <c r="H36" s="74">
        <v>0</v>
      </c>
      <c r="I36" s="130">
        <f t="shared" si="0"/>
        <v>127.5</v>
      </c>
      <c r="J36" s="131">
        <f>IF(I36=0,"0,00",I36/SUM(I34:I36)*100)</f>
        <v>41.530944625407166</v>
      </c>
    </row>
    <row r="37" spans="1:10" x14ac:dyDescent="0.2">
      <c r="A37" s="219" t="s">
        <v>132</v>
      </c>
      <c r="B37" s="22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0"/>
      <c r="B39" s="223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0"/>
      <c r="B42" s="223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1"/>
      <c r="B45" s="224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U20" sqref="U20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0" width="4.5703125" customWidth="1"/>
    <col min="11" max="11" width="6" customWidth="1"/>
    <col min="12" max="12" width="3.140625" customWidth="1"/>
    <col min="13" max="15" width="4.7109375" customWidth="1"/>
    <col min="16" max="16" width="6.28515625" customWidth="1"/>
    <col min="17" max="20" width="4.7109375" customWidth="1"/>
    <col min="21" max="21" width="5.42578125" customWidth="1"/>
    <col min="22" max="25" width="4.7109375" customWidth="1"/>
    <col min="26" max="26" width="5.855468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'G-1'!D5</f>
        <v>CALLE 82 X CARRERA 49C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'G-1'!L5</f>
        <v>1229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'G-1'!S6</f>
        <v>44063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134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1180</v>
      </c>
      <c r="AV12" s="97">
        <f t="shared" si="0"/>
        <v>1164</v>
      </c>
      <c r="AW12" s="97">
        <f t="shared" si="0"/>
        <v>1145</v>
      </c>
      <c r="AX12" s="97">
        <f t="shared" si="0"/>
        <v>1168</v>
      </c>
      <c r="AY12" s="97">
        <f t="shared" si="0"/>
        <v>1149</v>
      </c>
      <c r="AZ12" s="97">
        <f t="shared" si="0"/>
        <v>1133</v>
      </c>
      <c r="BA12" s="97">
        <f t="shared" si="0"/>
        <v>1154.5</v>
      </c>
      <c r="BB12" s="97"/>
      <c r="BC12" s="97"/>
      <c r="BD12" s="97"/>
      <c r="BE12" s="97">
        <f t="shared" ref="BE12:BQ12" si="1">P14</f>
        <v>1388.5</v>
      </c>
      <c r="BF12" s="97">
        <f t="shared" si="1"/>
        <v>1407.5</v>
      </c>
      <c r="BG12" s="97">
        <f t="shared" si="1"/>
        <v>1451.5</v>
      </c>
      <c r="BH12" s="97">
        <f t="shared" si="1"/>
        <v>1451</v>
      </c>
      <c r="BI12" s="97">
        <f t="shared" si="1"/>
        <v>1434</v>
      </c>
      <c r="BJ12" s="97">
        <f t="shared" si="1"/>
        <v>1391</v>
      </c>
      <c r="BK12" s="97">
        <f t="shared" si="1"/>
        <v>1318.5</v>
      </c>
      <c r="BL12" s="97">
        <f t="shared" si="1"/>
        <v>1231.5</v>
      </c>
      <c r="BM12" s="97">
        <f t="shared" si="1"/>
        <v>1171.5</v>
      </c>
      <c r="BN12" s="97">
        <f t="shared" si="1"/>
        <v>1116.5</v>
      </c>
      <c r="BO12" s="97">
        <f t="shared" si="1"/>
        <v>1109.5</v>
      </c>
      <c r="BP12" s="97">
        <f t="shared" si="1"/>
        <v>1159</v>
      </c>
      <c r="BQ12" s="97">
        <f t="shared" si="1"/>
        <v>1188.5</v>
      </c>
      <c r="BR12" s="97"/>
      <c r="BS12" s="97"/>
      <c r="BT12" s="97"/>
      <c r="BU12" s="97">
        <f t="shared" ref="BU12:CC12" si="2">AG14</f>
        <v>960.5</v>
      </c>
      <c r="BV12" s="97">
        <f t="shared" si="2"/>
        <v>786.5</v>
      </c>
      <c r="BW12" s="97">
        <f t="shared" si="2"/>
        <v>498</v>
      </c>
      <c r="BX12" s="97">
        <f t="shared" si="2"/>
        <v>237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8">
        <f>'G-1'!F10</f>
        <v>292</v>
      </c>
      <c r="C13" s="148">
        <f>'G-1'!F11</f>
        <v>296.5</v>
      </c>
      <c r="D13" s="148">
        <f>'G-1'!F12</f>
        <v>295.5</v>
      </c>
      <c r="E13" s="148">
        <f>'G-1'!F13</f>
        <v>296</v>
      </c>
      <c r="F13" s="148">
        <f>'G-1'!F14</f>
        <v>276</v>
      </c>
      <c r="G13" s="148">
        <f>'G-1'!F15</f>
        <v>277.5</v>
      </c>
      <c r="H13" s="148">
        <f>'G-1'!F16</f>
        <v>318.5</v>
      </c>
      <c r="I13" s="148">
        <f>'G-1'!F17</f>
        <v>277</v>
      </c>
      <c r="J13" s="148">
        <f>'G-1'!F18</f>
        <v>260</v>
      </c>
      <c r="K13" s="148">
        <f>'G-1'!F19</f>
        <v>299</v>
      </c>
      <c r="L13" s="149"/>
      <c r="M13" s="148">
        <f>'G-1'!F20</f>
        <v>339.5</v>
      </c>
      <c r="N13" s="148">
        <f>'G-1'!F21</f>
        <v>329.5</v>
      </c>
      <c r="O13" s="148">
        <f>'G-1'!F22</f>
        <v>366</v>
      </c>
      <c r="P13" s="148">
        <f>'G-1'!M10</f>
        <v>353.5</v>
      </c>
      <c r="Q13" s="148">
        <f>'G-1'!M11</f>
        <v>358.5</v>
      </c>
      <c r="R13" s="148">
        <f>'G-1'!M12</f>
        <v>373.5</v>
      </c>
      <c r="S13" s="148">
        <f>'G-1'!M13</f>
        <v>365.5</v>
      </c>
      <c r="T13" s="148">
        <f>'G-1'!M14</f>
        <v>336.5</v>
      </c>
      <c r="U13" s="148">
        <f>'G-1'!M15</f>
        <v>315.5</v>
      </c>
      <c r="V13" s="148">
        <f>'G-1'!M16</f>
        <v>301</v>
      </c>
      <c r="W13" s="148">
        <f>'G-1'!M17</f>
        <v>278.5</v>
      </c>
      <c r="X13" s="148">
        <f>'G-1'!M18</f>
        <v>276.5</v>
      </c>
      <c r="Y13" s="148">
        <f>'G-1'!M19</f>
        <v>260.5</v>
      </c>
      <c r="Z13" s="148">
        <f>'G-1'!M20</f>
        <v>294</v>
      </c>
      <c r="AA13" s="148">
        <f>'G-1'!M21</f>
        <v>328</v>
      </c>
      <c r="AB13" s="148">
        <f>'G-1'!M22</f>
        <v>306</v>
      </c>
      <c r="AC13" s="149"/>
      <c r="AD13" s="148">
        <f>'G-1'!T10</f>
        <v>174</v>
      </c>
      <c r="AE13" s="148">
        <f>'G-1'!T11</f>
        <v>288.5</v>
      </c>
      <c r="AF13" s="148">
        <f>'G-1'!T12</f>
        <v>261</v>
      </c>
      <c r="AG13" s="148">
        <f>'G-1'!T13</f>
        <v>237</v>
      </c>
      <c r="AH13" s="148">
        <f>'G-1'!T14</f>
        <v>0</v>
      </c>
      <c r="AI13" s="148">
        <f>'G-1'!T15</f>
        <v>0</v>
      </c>
      <c r="AJ13" s="148">
        <f>'G-1'!T16</f>
        <v>0</v>
      </c>
      <c r="AK13" s="148">
        <f>'G-1'!T17</f>
        <v>0</v>
      </c>
      <c r="AL13" s="148">
        <f>'G-1'!T18</f>
        <v>0</v>
      </c>
      <c r="AM13" s="148">
        <f>'G-1'!T19</f>
        <v>0</v>
      </c>
      <c r="AN13" s="148">
        <f>'G-1'!T20</f>
        <v>0</v>
      </c>
      <c r="AO13" s="148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1180</v>
      </c>
      <c r="F14" s="148">
        <f t="shared" ref="F14:K14" si="3">C13+D13+E13+F13</f>
        <v>1164</v>
      </c>
      <c r="G14" s="148">
        <f t="shared" si="3"/>
        <v>1145</v>
      </c>
      <c r="H14" s="148">
        <f t="shared" si="3"/>
        <v>1168</v>
      </c>
      <c r="I14" s="148">
        <f t="shared" si="3"/>
        <v>1149</v>
      </c>
      <c r="J14" s="148">
        <f t="shared" si="3"/>
        <v>1133</v>
      </c>
      <c r="K14" s="148">
        <f t="shared" si="3"/>
        <v>1154.5</v>
      </c>
      <c r="L14" s="149"/>
      <c r="M14" s="148"/>
      <c r="N14" s="148"/>
      <c r="O14" s="148"/>
      <c r="P14" s="148">
        <f>M13+N13+O13+P13</f>
        <v>1388.5</v>
      </c>
      <c r="Q14" s="148">
        <f t="shared" ref="Q14:AB14" si="4">N13+O13+P13+Q13</f>
        <v>1407.5</v>
      </c>
      <c r="R14" s="148">
        <f t="shared" si="4"/>
        <v>1451.5</v>
      </c>
      <c r="S14" s="148">
        <f t="shared" si="4"/>
        <v>1451</v>
      </c>
      <c r="T14" s="148">
        <f t="shared" si="4"/>
        <v>1434</v>
      </c>
      <c r="U14" s="148">
        <f t="shared" si="4"/>
        <v>1391</v>
      </c>
      <c r="V14" s="148">
        <f t="shared" si="4"/>
        <v>1318.5</v>
      </c>
      <c r="W14" s="148">
        <f t="shared" si="4"/>
        <v>1231.5</v>
      </c>
      <c r="X14" s="148">
        <f t="shared" si="4"/>
        <v>1171.5</v>
      </c>
      <c r="Y14" s="148">
        <f t="shared" si="4"/>
        <v>1116.5</v>
      </c>
      <c r="Z14" s="148">
        <f t="shared" si="4"/>
        <v>1109.5</v>
      </c>
      <c r="AA14" s="148">
        <f t="shared" si="4"/>
        <v>1159</v>
      </c>
      <c r="AB14" s="148">
        <f t="shared" si="4"/>
        <v>1188.5</v>
      </c>
      <c r="AC14" s="149"/>
      <c r="AD14" s="148"/>
      <c r="AE14" s="148"/>
      <c r="AF14" s="148"/>
      <c r="AG14" s="148">
        <f>AD13+AE13+AF13+AG13</f>
        <v>960.5</v>
      </c>
      <c r="AH14" s="148">
        <f t="shared" ref="AH14:AO14" si="5">AE13+AF13+AG13+AH13</f>
        <v>786.5</v>
      </c>
      <c r="AI14" s="148">
        <f t="shared" si="5"/>
        <v>498</v>
      </c>
      <c r="AJ14" s="148">
        <f t="shared" si="5"/>
        <v>237</v>
      </c>
      <c r="AK14" s="148">
        <f t="shared" si="5"/>
        <v>0</v>
      </c>
      <c r="AL14" s="148">
        <f t="shared" si="5"/>
        <v>0</v>
      </c>
      <c r="AM14" s="148">
        <f t="shared" si="5"/>
        <v>0</v>
      </c>
      <c r="AN14" s="148">
        <f t="shared" si="5"/>
        <v>0</v>
      </c>
      <c r="AO14" s="148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0.28834019204389577</v>
      </c>
      <c r="E15" s="151"/>
      <c r="F15" s="151" t="s">
        <v>107</v>
      </c>
      <c r="G15" s="152">
        <f>DIRECCIONALIDAD!J11/100</f>
        <v>0.71165980795610428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0.19674418604651162</v>
      </c>
      <c r="Q15" s="151"/>
      <c r="R15" s="151"/>
      <c r="S15" s="151"/>
      <c r="T15" s="151" t="s">
        <v>107</v>
      </c>
      <c r="U15" s="152">
        <f>DIRECCIONALIDAD!J14/100</f>
        <v>0.80325581395348833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0.34804072817031778</v>
      </c>
      <c r="AG15" s="151"/>
      <c r="AH15" s="151"/>
      <c r="AI15" s="151"/>
      <c r="AJ15" s="151" t="s">
        <v>107</v>
      </c>
      <c r="AK15" s="152">
        <f>DIRECCIONALIDAD!J17/100</f>
        <v>0.65195927182968216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1180</v>
      </c>
      <c r="C16" s="151" t="s">
        <v>106</v>
      </c>
      <c r="D16" s="162">
        <f>+B16*D15</f>
        <v>340.24142661179701</v>
      </c>
      <c r="E16" s="151"/>
      <c r="F16" s="151" t="s">
        <v>107</v>
      </c>
      <c r="G16" s="162">
        <f>+B16*G15</f>
        <v>839.7585733882031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1451.5</v>
      </c>
      <c r="N16" s="151"/>
      <c r="O16" s="151" t="s">
        <v>106</v>
      </c>
      <c r="P16" s="163">
        <f>+M16*P15</f>
        <v>285.57418604651161</v>
      </c>
      <c r="Q16" s="151"/>
      <c r="R16" s="151"/>
      <c r="S16" s="151"/>
      <c r="T16" s="151" t="s">
        <v>107</v>
      </c>
      <c r="U16" s="163">
        <f>+M16*U15</f>
        <v>1165.9258139534884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960.5</v>
      </c>
      <c r="AE16" s="151" t="s">
        <v>106</v>
      </c>
      <c r="AF16" s="162">
        <f>+AD16*AF15</f>
        <v>334.29311940759021</v>
      </c>
      <c r="AG16" s="151"/>
      <c r="AH16" s="151"/>
      <c r="AI16" s="151"/>
      <c r="AJ16" s="151" t="s">
        <v>107</v>
      </c>
      <c r="AK16" s="162">
        <f>+AD16*AK15</f>
        <v>626.20688059240968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1" t="s">
        <v>102</v>
      </c>
      <c r="U17" s="241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529.5</v>
      </c>
      <c r="AV20" s="92">
        <f t="shared" si="15"/>
        <v>561.5</v>
      </c>
      <c r="AW20" s="92">
        <f t="shared" si="15"/>
        <v>499</v>
      </c>
      <c r="AX20" s="92">
        <f t="shared" si="15"/>
        <v>501</v>
      </c>
      <c r="AY20" s="92">
        <f t="shared" si="15"/>
        <v>486.5</v>
      </c>
      <c r="AZ20" s="92">
        <f t="shared" si="15"/>
        <v>483.5</v>
      </c>
      <c r="BA20" s="92">
        <f t="shared" si="15"/>
        <v>669.5</v>
      </c>
      <c r="BB20" s="92"/>
      <c r="BC20" s="92"/>
      <c r="BD20" s="92"/>
      <c r="BE20" s="92">
        <f t="shared" ref="BE20:BQ20" si="16">P24</f>
        <v>622.5</v>
      </c>
      <c r="BF20" s="92">
        <f t="shared" si="16"/>
        <v>636</v>
      </c>
      <c r="BG20" s="92">
        <f t="shared" si="16"/>
        <v>638</v>
      </c>
      <c r="BH20" s="92">
        <f t="shared" si="16"/>
        <v>647.5</v>
      </c>
      <c r="BI20" s="92">
        <f t="shared" si="16"/>
        <v>634</v>
      </c>
      <c r="BJ20" s="92">
        <f t="shared" si="16"/>
        <v>602.5</v>
      </c>
      <c r="BK20" s="92">
        <f t="shared" si="16"/>
        <v>572</v>
      </c>
      <c r="BL20" s="92">
        <f t="shared" si="16"/>
        <v>555</v>
      </c>
      <c r="BM20" s="92">
        <f t="shared" si="16"/>
        <v>554.5</v>
      </c>
      <c r="BN20" s="92">
        <f t="shared" si="16"/>
        <v>562.5</v>
      </c>
      <c r="BO20" s="92">
        <f t="shared" si="16"/>
        <v>562.5</v>
      </c>
      <c r="BP20" s="92">
        <f t="shared" si="16"/>
        <v>546</v>
      </c>
      <c r="BQ20" s="92">
        <f t="shared" si="16"/>
        <v>529.5</v>
      </c>
      <c r="BR20" s="92"/>
      <c r="BS20" s="92"/>
      <c r="BT20" s="92"/>
      <c r="BU20" s="92">
        <f t="shared" ref="BU20:CC20" si="17">AG24</f>
        <v>605.5</v>
      </c>
      <c r="BV20" s="92">
        <f t="shared" si="17"/>
        <v>453.5</v>
      </c>
      <c r="BW20" s="92">
        <f t="shared" si="17"/>
        <v>307</v>
      </c>
      <c r="BX20" s="92">
        <f t="shared" si="17"/>
        <v>159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0" t="s">
        <v>150</v>
      </c>
      <c r="B21" s="161">
        <f>MAX(B19:K19)</f>
        <v>0</v>
      </c>
      <c r="C21" s="151" t="s">
        <v>106</v>
      </c>
      <c r="D21" s="162">
        <f>+B21*D20</f>
        <v>0</v>
      </c>
      <c r="E21" s="151"/>
      <c r="F21" s="151" t="s">
        <v>107</v>
      </c>
      <c r="G21" s="162">
        <f>+B21*G20</f>
        <v>0</v>
      </c>
      <c r="H21" s="151"/>
      <c r="I21" s="151" t="s">
        <v>108</v>
      </c>
      <c r="J21" s="162">
        <f>+B21*J20</f>
        <v>0</v>
      </c>
      <c r="K21" s="153"/>
      <c r="L21" s="147"/>
      <c r="M21" s="161">
        <f>MAX(M19:AB19)</f>
        <v>0</v>
      </c>
      <c r="N21" s="151"/>
      <c r="O21" s="151" t="s">
        <v>106</v>
      </c>
      <c r="P21" s="163">
        <f>+M21*P20</f>
        <v>0</v>
      </c>
      <c r="Q21" s="151"/>
      <c r="R21" s="151"/>
      <c r="S21" s="151"/>
      <c r="T21" s="151" t="s">
        <v>107</v>
      </c>
      <c r="U21" s="163">
        <f>+M21*U20</f>
        <v>0</v>
      </c>
      <c r="V21" s="151"/>
      <c r="W21" s="151"/>
      <c r="X21" s="151"/>
      <c r="Y21" s="151" t="s">
        <v>108</v>
      </c>
      <c r="Z21" s="163">
        <f>+M21*Z20</f>
        <v>0</v>
      </c>
      <c r="AA21" s="151"/>
      <c r="AB21" s="153"/>
      <c r="AC21" s="147"/>
      <c r="AD21" s="161">
        <f>MAX(AD19:AO19)</f>
        <v>0</v>
      </c>
      <c r="AE21" s="151" t="s">
        <v>106</v>
      </c>
      <c r="AF21" s="162">
        <f>+AD21*AF20</f>
        <v>0</v>
      </c>
      <c r="AG21" s="151"/>
      <c r="AH21" s="151"/>
      <c r="AI21" s="151"/>
      <c r="AJ21" s="151" t="s">
        <v>107</v>
      </c>
      <c r="AK21" s="162">
        <f>+AD21*AK20</f>
        <v>0</v>
      </c>
      <c r="AL21" s="151"/>
      <c r="AM21" s="151"/>
      <c r="AN21" s="151" t="s">
        <v>108</v>
      </c>
      <c r="AO21" s="164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1" t="s">
        <v>102</v>
      </c>
      <c r="U22" s="241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E34</f>
        <v>1709.5</v>
      </c>
      <c r="AV22" s="92">
        <f t="shared" si="18"/>
        <v>1725.5</v>
      </c>
      <c r="AW22" s="92">
        <f t="shared" si="18"/>
        <v>1644</v>
      </c>
      <c r="AX22" s="92">
        <f t="shared" si="18"/>
        <v>1669</v>
      </c>
      <c r="AY22" s="92">
        <f t="shared" si="18"/>
        <v>1635.5</v>
      </c>
      <c r="AZ22" s="92">
        <f t="shared" si="18"/>
        <v>1616.5</v>
      </c>
      <c r="BA22" s="92">
        <f t="shared" si="18"/>
        <v>1824</v>
      </c>
      <c r="BB22" s="92"/>
      <c r="BC22" s="92"/>
      <c r="BD22" s="92"/>
      <c r="BE22" s="92">
        <f t="shared" ref="BE22:BQ22" si="19">P34</f>
        <v>2011</v>
      </c>
      <c r="BF22" s="92">
        <f t="shared" si="19"/>
        <v>2043.5</v>
      </c>
      <c r="BG22" s="92">
        <f t="shared" si="19"/>
        <v>2089.5</v>
      </c>
      <c r="BH22" s="92">
        <f t="shared" si="19"/>
        <v>2098.5</v>
      </c>
      <c r="BI22" s="92">
        <f t="shared" si="19"/>
        <v>2068</v>
      </c>
      <c r="BJ22" s="92">
        <f t="shared" si="19"/>
        <v>1993.5</v>
      </c>
      <c r="BK22" s="92">
        <f t="shared" si="19"/>
        <v>1890.5</v>
      </c>
      <c r="BL22" s="92">
        <f t="shared" si="19"/>
        <v>1786.5</v>
      </c>
      <c r="BM22" s="92">
        <f t="shared" si="19"/>
        <v>1726</v>
      </c>
      <c r="BN22" s="92">
        <f t="shared" si="19"/>
        <v>1679</v>
      </c>
      <c r="BO22" s="92">
        <f t="shared" si="19"/>
        <v>1672</v>
      </c>
      <c r="BP22" s="92">
        <f t="shared" si="19"/>
        <v>1705</v>
      </c>
      <c r="BQ22" s="92">
        <f t="shared" si="19"/>
        <v>1718</v>
      </c>
      <c r="BR22" s="92"/>
      <c r="BS22" s="92"/>
      <c r="BT22" s="92"/>
      <c r="BU22" s="92">
        <f t="shared" ref="BU22:CC22" si="20">AG34</f>
        <v>1566</v>
      </c>
      <c r="BV22" s="92">
        <f t="shared" si="20"/>
        <v>1240</v>
      </c>
      <c r="BW22" s="92">
        <f t="shared" si="20"/>
        <v>805</v>
      </c>
      <c r="BX22" s="92">
        <f t="shared" si="20"/>
        <v>396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103</v>
      </c>
      <c r="B23" s="148">
        <f>'G-3'!F10</f>
        <v>131</v>
      </c>
      <c r="C23" s="148">
        <f>'G-3'!F11</f>
        <v>62.5</v>
      </c>
      <c r="D23" s="148">
        <f>'G-3'!F12</f>
        <v>161</v>
      </c>
      <c r="E23" s="148">
        <f>'G-3'!F13</f>
        <v>175</v>
      </c>
      <c r="F23" s="148">
        <f>'G-3'!F14</f>
        <v>163</v>
      </c>
      <c r="G23" s="148">
        <f>'G-3'!F15</f>
        <v>0</v>
      </c>
      <c r="H23" s="148">
        <f>'G-3'!F16</f>
        <v>163</v>
      </c>
      <c r="I23" s="148">
        <f>'G-3'!F17</f>
        <v>160.5</v>
      </c>
      <c r="J23" s="148">
        <f>'G-3'!F18</f>
        <v>160</v>
      </c>
      <c r="K23" s="148">
        <f>'G-3'!F19</f>
        <v>186</v>
      </c>
      <c r="L23" s="149"/>
      <c r="M23" s="148">
        <f>'G-3'!F20</f>
        <v>160.5</v>
      </c>
      <c r="N23" s="148">
        <f>'G-3'!F21</f>
        <v>161.5</v>
      </c>
      <c r="O23" s="148">
        <f>'G-3'!F22</f>
        <v>146.5</v>
      </c>
      <c r="P23" s="148">
        <f>'G-3'!M10</f>
        <v>154</v>
      </c>
      <c r="Q23" s="148">
        <f>'G-3'!M11</f>
        <v>174</v>
      </c>
      <c r="R23" s="148">
        <f>'G-3'!M12</f>
        <v>163.5</v>
      </c>
      <c r="S23" s="148">
        <f>'G-3'!M13</f>
        <v>156</v>
      </c>
      <c r="T23" s="148">
        <f>'G-3'!M14</f>
        <v>140.5</v>
      </c>
      <c r="U23" s="148">
        <f>'G-3'!M15</f>
        <v>142.5</v>
      </c>
      <c r="V23" s="148">
        <f>'G-3'!M16</f>
        <v>133</v>
      </c>
      <c r="W23" s="148">
        <f>'G-3'!M17</f>
        <v>139</v>
      </c>
      <c r="X23" s="148">
        <f>'G-3'!M18</f>
        <v>140</v>
      </c>
      <c r="Y23" s="148">
        <f>'G-3'!M19</f>
        <v>150.5</v>
      </c>
      <c r="Z23" s="148">
        <f>'G-3'!M20</f>
        <v>133</v>
      </c>
      <c r="AA23" s="148">
        <f>'G-3'!M21</f>
        <v>122.5</v>
      </c>
      <c r="AB23" s="148">
        <f>'G-3'!M22</f>
        <v>123.5</v>
      </c>
      <c r="AC23" s="149"/>
      <c r="AD23" s="148">
        <f>'G-3'!T10</f>
        <v>152</v>
      </c>
      <c r="AE23" s="148">
        <f>'G-3'!T11</f>
        <v>146.5</v>
      </c>
      <c r="AF23" s="148">
        <f>'G-3'!T12</f>
        <v>148</v>
      </c>
      <c r="AG23" s="148">
        <f>'G-3'!T13</f>
        <v>159</v>
      </c>
      <c r="AH23" s="148">
        <f>'G-3'!T14</f>
        <v>0</v>
      </c>
      <c r="AI23" s="148">
        <f>'G-3'!T15</f>
        <v>0</v>
      </c>
      <c r="AJ23" s="148">
        <f>'G-3'!T16</f>
        <v>0</v>
      </c>
      <c r="AK23" s="148">
        <f>'G-3'!T17</f>
        <v>0</v>
      </c>
      <c r="AL23" s="148">
        <f>'G-3'!T18</f>
        <v>0</v>
      </c>
      <c r="AM23" s="148">
        <f>'G-3'!T19</f>
        <v>0</v>
      </c>
      <c r="AN23" s="148">
        <f>'G-3'!T20</f>
        <v>0</v>
      </c>
      <c r="AO23" s="148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8"/>
      <c r="C24" s="148"/>
      <c r="D24" s="148"/>
      <c r="E24" s="148">
        <f>B23+C23+D23+E23</f>
        <v>529.5</v>
      </c>
      <c r="F24" s="148">
        <f t="shared" ref="F24:K24" si="21">C23+D23+E23+F23</f>
        <v>561.5</v>
      </c>
      <c r="G24" s="148">
        <f t="shared" si="21"/>
        <v>499</v>
      </c>
      <c r="H24" s="148">
        <f t="shared" si="21"/>
        <v>501</v>
      </c>
      <c r="I24" s="148">
        <f t="shared" si="21"/>
        <v>486.5</v>
      </c>
      <c r="J24" s="148">
        <f t="shared" si="21"/>
        <v>483.5</v>
      </c>
      <c r="K24" s="148">
        <f t="shared" si="21"/>
        <v>669.5</v>
      </c>
      <c r="L24" s="149"/>
      <c r="M24" s="148"/>
      <c r="N24" s="148"/>
      <c r="O24" s="148"/>
      <c r="P24" s="148">
        <f>M23+N23+O23+P23</f>
        <v>622.5</v>
      </c>
      <c r="Q24" s="148">
        <f t="shared" ref="Q24:AB24" si="22">N23+O23+P23+Q23</f>
        <v>636</v>
      </c>
      <c r="R24" s="148">
        <f t="shared" si="22"/>
        <v>638</v>
      </c>
      <c r="S24" s="148">
        <f t="shared" si="22"/>
        <v>647.5</v>
      </c>
      <c r="T24" s="148">
        <f t="shared" si="22"/>
        <v>634</v>
      </c>
      <c r="U24" s="148">
        <f t="shared" si="22"/>
        <v>602.5</v>
      </c>
      <c r="V24" s="148">
        <f t="shared" si="22"/>
        <v>572</v>
      </c>
      <c r="W24" s="148">
        <f t="shared" si="22"/>
        <v>555</v>
      </c>
      <c r="X24" s="148">
        <f t="shared" si="22"/>
        <v>554.5</v>
      </c>
      <c r="Y24" s="148">
        <f t="shared" si="22"/>
        <v>562.5</v>
      </c>
      <c r="Z24" s="148">
        <f t="shared" si="22"/>
        <v>562.5</v>
      </c>
      <c r="AA24" s="148">
        <f t="shared" si="22"/>
        <v>546</v>
      </c>
      <c r="AB24" s="148">
        <f t="shared" si="22"/>
        <v>529.5</v>
      </c>
      <c r="AC24" s="149"/>
      <c r="AD24" s="148"/>
      <c r="AE24" s="148"/>
      <c r="AF24" s="148"/>
      <c r="AG24" s="148">
        <f>AD23+AE23+AF23+AG23</f>
        <v>605.5</v>
      </c>
      <c r="AH24" s="148">
        <f t="shared" ref="AH24:AO24" si="23">AE23+AF23+AG23+AH23</f>
        <v>453.5</v>
      </c>
      <c r="AI24" s="148">
        <f t="shared" si="23"/>
        <v>307</v>
      </c>
      <c r="AJ24" s="148">
        <f t="shared" si="23"/>
        <v>159</v>
      </c>
      <c r="AK24" s="148">
        <f t="shared" si="23"/>
        <v>0</v>
      </c>
      <c r="AL24" s="148">
        <f t="shared" si="23"/>
        <v>0</v>
      </c>
      <c r="AM24" s="148">
        <f t="shared" si="23"/>
        <v>0</v>
      </c>
      <c r="AN24" s="148">
        <f t="shared" si="23"/>
        <v>0</v>
      </c>
      <c r="AO24" s="148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0"/>
      <c r="C25" s="151" t="s">
        <v>106</v>
      </c>
      <c r="D25" s="152">
        <f>DIRECCIONALIDAD!J28/100</f>
        <v>0</v>
      </c>
      <c r="E25" s="151"/>
      <c r="F25" s="151" t="s">
        <v>107</v>
      </c>
      <c r="G25" s="152">
        <f>DIRECCIONALIDAD!J29/100</f>
        <v>0.67392380009896091</v>
      </c>
      <c r="H25" s="151"/>
      <c r="I25" s="151" t="s">
        <v>108</v>
      </c>
      <c r="J25" s="152">
        <f>DIRECCIONALIDAD!J30/100</f>
        <v>0.32607619990103909</v>
      </c>
      <c r="K25" s="153"/>
      <c r="L25" s="147"/>
      <c r="M25" s="150"/>
      <c r="N25" s="151"/>
      <c r="O25" s="151" t="s">
        <v>106</v>
      </c>
      <c r="P25" s="152">
        <f>DIRECCIONALIDAD!J31/100</f>
        <v>0</v>
      </c>
      <c r="Q25" s="151"/>
      <c r="R25" s="151"/>
      <c r="S25" s="151"/>
      <c r="T25" s="151" t="s">
        <v>107</v>
      </c>
      <c r="U25" s="152">
        <f>DIRECCIONALIDAD!J32/100</f>
        <v>0.55349412492269634</v>
      </c>
      <c r="V25" s="151"/>
      <c r="W25" s="151"/>
      <c r="X25" s="151"/>
      <c r="Y25" s="151" t="s">
        <v>108</v>
      </c>
      <c r="Z25" s="152">
        <f>DIRECCIONALIDAD!J33/100</f>
        <v>0.44650587507730366</v>
      </c>
      <c r="AA25" s="151"/>
      <c r="AB25" s="151"/>
      <c r="AC25" s="147"/>
      <c r="AD25" s="150"/>
      <c r="AE25" s="151" t="s">
        <v>106</v>
      </c>
      <c r="AF25" s="152">
        <f>DIRECCIONALIDAD!J34/100</f>
        <v>0</v>
      </c>
      <c r="AG25" s="151"/>
      <c r="AH25" s="151"/>
      <c r="AI25" s="151"/>
      <c r="AJ25" s="151" t="s">
        <v>107</v>
      </c>
      <c r="AK25" s="152">
        <f>DIRECCIONALIDAD!J35/100</f>
        <v>0.58469055374592838</v>
      </c>
      <c r="AL25" s="151"/>
      <c r="AM25" s="151"/>
      <c r="AN25" s="151" t="s">
        <v>108</v>
      </c>
      <c r="AO25" s="152">
        <f>DIRECCIONALIDAD!J36/100</f>
        <v>0.41530944625407168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150</v>
      </c>
      <c r="B26" s="161">
        <f>MAX(B24:K24)</f>
        <v>669.5</v>
      </c>
      <c r="C26" s="151" t="s">
        <v>106</v>
      </c>
      <c r="D26" s="162">
        <f>+B26*D25</f>
        <v>0</v>
      </c>
      <c r="E26" s="151"/>
      <c r="F26" s="151" t="s">
        <v>107</v>
      </c>
      <c r="G26" s="162">
        <f>+B26*G25</f>
        <v>451.19198416625431</v>
      </c>
      <c r="H26" s="151"/>
      <c r="I26" s="151" t="s">
        <v>108</v>
      </c>
      <c r="J26" s="162">
        <f>+B26*J25</f>
        <v>218.30801583374566</v>
      </c>
      <c r="K26" s="153"/>
      <c r="L26" s="147"/>
      <c r="M26" s="161">
        <f>MAX(M24:AB24)</f>
        <v>647.5</v>
      </c>
      <c r="N26" s="151"/>
      <c r="O26" s="151" t="s">
        <v>106</v>
      </c>
      <c r="P26" s="163">
        <f>+M26*P25</f>
        <v>0</v>
      </c>
      <c r="Q26" s="151"/>
      <c r="R26" s="151"/>
      <c r="S26" s="151"/>
      <c r="T26" s="151" t="s">
        <v>107</v>
      </c>
      <c r="U26" s="163">
        <f>+M26*U25</f>
        <v>358.38744588744589</v>
      </c>
      <c r="V26" s="151"/>
      <c r="W26" s="151"/>
      <c r="X26" s="151"/>
      <c r="Y26" s="151" t="s">
        <v>108</v>
      </c>
      <c r="Z26" s="163">
        <f>+M26*Z25</f>
        <v>289.11255411255411</v>
      </c>
      <c r="AA26" s="151"/>
      <c r="AB26" s="153"/>
      <c r="AC26" s="147"/>
      <c r="AD26" s="161">
        <f>MAX(AD24:AO24)</f>
        <v>605.5</v>
      </c>
      <c r="AE26" s="151" t="s">
        <v>106</v>
      </c>
      <c r="AF26" s="162">
        <f>+AD26*AF25</f>
        <v>0</v>
      </c>
      <c r="AG26" s="151"/>
      <c r="AH26" s="151"/>
      <c r="AI26" s="151"/>
      <c r="AJ26" s="151" t="s">
        <v>107</v>
      </c>
      <c r="AK26" s="162">
        <f>+AD26*AK25</f>
        <v>354.03013029315963</v>
      </c>
      <c r="AL26" s="151"/>
      <c r="AM26" s="151"/>
      <c r="AN26" s="151" t="s">
        <v>108</v>
      </c>
      <c r="AO26" s="164">
        <f>+AD26*AO25</f>
        <v>251.4698697068404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1" t="s">
        <v>102</v>
      </c>
      <c r="U27" s="241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9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9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8"/>
      <c r="C29" s="148"/>
      <c r="D29" s="148"/>
      <c r="E29" s="148">
        <f>B28+C28+D28+E28</f>
        <v>0</v>
      </c>
      <c r="F29" s="148">
        <f t="shared" ref="F29:K29" si="24">C28+D28+E28+F28</f>
        <v>0</v>
      </c>
      <c r="G29" s="148">
        <f t="shared" si="24"/>
        <v>0</v>
      </c>
      <c r="H29" s="148">
        <f t="shared" si="24"/>
        <v>0</v>
      </c>
      <c r="I29" s="148">
        <f t="shared" si="24"/>
        <v>0</v>
      </c>
      <c r="J29" s="148">
        <f t="shared" si="24"/>
        <v>0</v>
      </c>
      <c r="K29" s="148">
        <f t="shared" si="24"/>
        <v>0</v>
      </c>
      <c r="L29" s="149"/>
      <c r="M29" s="148"/>
      <c r="N29" s="148"/>
      <c r="O29" s="148"/>
      <c r="P29" s="148">
        <f>M28+N28+O28+P28</f>
        <v>0</v>
      </c>
      <c r="Q29" s="148">
        <f t="shared" ref="Q29:AB29" si="25">N28+O28+P28+Q28</f>
        <v>0</v>
      </c>
      <c r="R29" s="148">
        <f t="shared" si="25"/>
        <v>0</v>
      </c>
      <c r="S29" s="148">
        <f t="shared" si="25"/>
        <v>0</v>
      </c>
      <c r="T29" s="148">
        <f t="shared" si="25"/>
        <v>0</v>
      </c>
      <c r="U29" s="148">
        <f t="shared" si="25"/>
        <v>0</v>
      </c>
      <c r="V29" s="148">
        <f t="shared" si="25"/>
        <v>0</v>
      </c>
      <c r="W29" s="148">
        <f t="shared" si="25"/>
        <v>0</v>
      </c>
      <c r="X29" s="148">
        <f t="shared" si="25"/>
        <v>0</v>
      </c>
      <c r="Y29" s="148">
        <f t="shared" si="25"/>
        <v>0</v>
      </c>
      <c r="Z29" s="148">
        <f t="shared" si="25"/>
        <v>0</v>
      </c>
      <c r="AA29" s="148">
        <f t="shared" si="25"/>
        <v>0</v>
      </c>
      <c r="AB29" s="148">
        <f t="shared" si="25"/>
        <v>0</v>
      </c>
      <c r="AC29" s="149"/>
      <c r="AD29" s="148"/>
      <c r="AE29" s="148"/>
      <c r="AF29" s="148"/>
      <c r="AG29" s="148">
        <f>AD28+AE28+AF28+AG28</f>
        <v>0</v>
      </c>
      <c r="AH29" s="148">
        <f t="shared" ref="AH29:AO29" si="26">AE28+AF28+AG28+AH28</f>
        <v>0</v>
      </c>
      <c r="AI29" s="148">
        <f t="shared" si="26"/>
        <v>0</v>
      </c>
      <c r="AJ29" s="148">
        <f t="shared" si="26"/>
        <v>0</v>
      </c>
      <c r="AK29" s="148">
        <f t="shared" si="26"/>
        <v>0</v>
      </c>
      <c r="AL29" s="148">
        <f t="shared" si="26"/>
        <v>0</v>
      </c>
      <c r="AM29" s="148">
        <f t="shared" si="26"/>
        <v>0</v>
      </c>
      <c r="AN29" s="148">
        <f t="shared" si="26"/>
        <v>0</v>
      </c>
      <c r="AO29" s="148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0"/>
      <c r="C30" s="151" t="s">
        <v>106</v>
      </c>
      <c r="D30" s="152">
        <f>DIRECCIONALIDAD!J37/100</f>
        <v>0</v>
      </c>
      <c r="E30" s="151"/>
      <c r="F30" s="151" t="s">
        <v>107</v>
      </c>
      <c r="G30" s="152">
        <f>DIRECCIONALIDAD!J38/100</f>
        <v>0</v>
      </c>
      <c r="H30" s="151"/>
      <c r="I30" s="151" t="s">
        <v>108</v>
      </c>
      <c r="J30" s="152">
        <f>DIRECCIONALIDAD!J39/100</f>
        <v>0</v>
      </c>
      <c r="K30" s="153"/>
      <c r="L30" s="147"/>
      <c r="M30" s="150"/>
      <c r="N30" s="151"/>
      <c r="O30" s="151" t="s">
        <v>106</v>
      </c>
      <c r="P30" s="152">
        <f>DIRECCIONALIDAD!J40/100</f>
        <v>0</v>
      </c>
      <c r="Q30" s="151"/>
      <c r="R30" s="151"/>
      <c r="S30" s="151"/>
      <c r="T30" s="151" t="s">
        <v>107</v>
      </c>
      <c r="U30" s="152">
        <f>DIRECCIONALIDAD!J41/100</f>
        <v>0</v>
      </c>
      <c r="V30" s="151"/>
      <c r="W30" s="151"/>
      <c r="X30" s="151"/>
      <c r="Y30" s="151" t="s">
        <v>108</v>
      </c>
      <c r="Z30" s="152">
        <f>DIRECCIONALIDAD!J42/100</f>
        <v>0</v>
      </c>
      <c r="AA30" s="151"/>
      <c r="AB30" s="153"/>
      <c r="AC30" s="147"/>
      <c r="AD30" s="150"/>
      <c r="AE30" s="151" t="s">
        <v>106</v>
      </c>
      <c r="AF30" s="152">
        <f>DIRECCIONALIDAD!J43/100</f>
        <v>0</v>
      </c>
      <c r="AG30" s="151"/>
      <c r="AH30" s="151"/>
      <c r="AI30" s="151"/>
      <c r="AJ30" s="151" t="s">
        <v>107</v>
      </c>
      <c r="AK30" s="152">
        <f>DIRECCIONALIDAD!J44/100</f>
        <v>0</v>
      </c>
      <c r="AL30" s="151"/>
      <c r="AM30" s="151"/>
      <c r="AN30" s="151" t="s">
        <v>108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150</v>
      </c>
      <c r="B31" s="161">
        <f>MAX(B29:K29)</f>
        <v>0</v>
      </c>
      <c r="C31" s="151" t="s">
        <v>106</v>
      </c>
      <c r="D31" s="162">
        <f>+B31*D30</f>
        <v>0</v>
      </c>
      <c r="E31" s="151"/>
      <c r="F31" s="151" t="s">
        <v>107</v>
      </c>
      <c r="G31" s="162">
        <f>+B31*G30</f>
        <v>0</v>
      </c>
      <c r="H31" s="151"/>
      <c r="I31" s="151" t="s">
        <v>108</v>
      </c>
      <c r="J31" s="162">
        <f>+B31*J30</f>
        <v>0</v>
      </c>
      <c r="K31" s="153"/>
      <c r="L31" s="147"/>
      <c r="M31" s="161">
        <f>MAX(M29:AB29)</f>
        <v>0</v>
      </c>
      <c r="N31" s="151"/>
      <c r="O31" s="151" t="s">
        <v>106</v>
      </c>
      <c r="P31" s="163">
        <f>+M31*P30</f>
        <v>0</v>
      </c>
      <c r="Q31" s="151"/>
      <c r="R31" s="151"/>
      <c r="S31" s="151"/>
      <c r="T31" s="151" t="s">
        <v>107</v>
      </c>
      <c r="U31" s="163">
        <f>+M31*U30</f>
        <v>0</v>
      </c>
      <c r="V31" s="151"/>
      <c r="W31" s="151"/>
      <c r="X31" s="151"/>
      <c r="Y31" s="151" t="s">
        <v>108</v>
      </c>
      <c r="Z31" s="163">
        <f>+M31*Z30</f>
        <v>0</v>
      </c>
      <c r="AA31" s="151"/>
      <c r="AB31" s="153"/>
      <c r="AC31" s="147"/>
      <c r="AD31" s="161">
        <f>MAX(AD29:AO29)</f>
        <v>0</v>
      </c>
      <c r="AE31" s="151" t="s">
        <v>106</v>
      </c>
      <c r="AF31" s="162">
        <f>+AD31*AF30</f>
        <v>0</v>
      </c>
      <c r="AG31" s="151"/>
      <c r="AH31" s="151"/>
      <c r="AI31" s="151"/>
      <c r="AJ31" s="151" t="s">
        <v>107</v>
      </c>
      <c r="AK31" s="162">
        <f>+AD31*AK30</f>
        <v>0</v>
      </c>
      <c r="AL31" s="151"/>
      <c r="AM31" s="151"/>
      <c r="AN31" s="151" t="s">
        <v>108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241" t="s">
        <v>102</v>
      </c>
      <c r="U32" s="241"/>
      <c r="V32" s="146" t="s">
        <v>109</v>
      </c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8">
        <f>B13+B18+B23+B28</f>
        <v>423</v>
      </c>
      <c r="C33" s="148">
        <f t="shared" ref="C33:K33" si="27">C13+C18+C23+C28</f>
        <v>359</v>
      </c>
      <c r="D33" s="148">
        <f t="shared" si="27"/>
        <v>456.5</v>
      </c>
      <c r="E33" s="148">
        <f t="shared" si="27"/>
        <v>471</v>
      </c>
      <c r="F33" s="148">
        <f t="shared" si="27"/>
        <v>439</v>
      </c>
      <c r="G33" s="148">
        <f t="shared" si="27"/>
        <v>277.5</v>
      </c>
      <c r="H33" s="148">
        <f t="shared" si="27"/>
        <v>481.5</v>
      </c>
      <c r="I33" s="148">
        <f t="shared" si="27"/>
        <v>437.5</v>
      </c>
      <c r="J33" s="148">
        <f t="shared" si="27"/>
        <v>420</v>
      </c>
      <c r="K33" s="148">
        <f t="shared" si="27"/>
        <v>485</v>
      </c>
      <c r="L33" s="149"/>
      <c r="M33" s="148">
        <f>M13+M18+M23+M28</f>
        <v>500</v>
      </c>
      <c r="N33" s="148">
        <f t="shared" ref="N33:AB33" si="28">N13+N18+N23+N28</f>
        <v>491</v>
      </c>
      <c r="O33" s="148">
        <f t="shared" si="28"/>
        <v>512.5</v>
      </c>
      <c r="P33" s="148">
        <f t="shared" si="28"/>
        <v>507.5</v>
      </c>
      <c r="Q33" s="148">
        <f t="shared" si="28"/>
        <v>532.5</v>
      </c>
      <c r="R33" s="148">
        <f t="shared" si="28"/>
        <v>537</v>
      </c>
      <c r="S33" s="148">
        <f t="shared" si="28"/>
        <v>521.5</v>
      </c>
      <c r="T33" s="148">
        <f t="shared" si="28"/>
        <v>477</v>
      </c>
      <c r="U33" s="148">
        <f t="shared" si="28"/>
        <v>458</v>
      </c>
      <c r="V33" s="148">
        <f t="shared" si="28"/>
        <v>434</v>
      </c>
      <c r="W33" s="148">
        <f t="shared" si="28"/>
        <v>417.5</v>
      </c>
      <c r="X33" s="148">
        <f t="shared" si="28"/>
        <v>416.5</v>
      </c>
      <c r="Y33" s="148">
        <f t="shared" si="28"/>
        <v>411</v>
      </c>
      <c r="Z33" s="148">
        <f t="shared" si="28"/>
        <v>427</v>
      </c>
      <c r="AA33" s="148">
        <f t="shared" si="28"/>
        <v>450.5</v>
      </c>
      <c r="AB33" s="148">
        <f t="shared" si="28"/>
        <v>429.5</v>
      </c>
      <c r="AC33" s="149"/>
      <c r="AD33" s="148">
        <f>AD13+AD18+AD23+AD28</f>
        <v>326</v>
      </c>
      <c r="AE33" s="148">
        <f t="shared" ref="AE33:AO33" si="29">AE13+AE18+AE23+AE28</f>
        <v>435</v>
      </c>
      <c r="AF33" s="148">
        <f t="shared" si="29"/>
        <v>409</v>
      </c>
      <c r="AG33" s="148">
        <f t="shared" si="29"/>
        <v>396</v>
      </c>
      <c r="AH33" s="148">
        <f t="shared" si="29"/>
        <v>0</v>
      </c>
      <c r="AI33" s="148">
        <f t="shared" si="29"/>
        <v>0</v>
      </c>
      <c r="AJ33" s="148">
        <f t="shared" si="29"/>
        <v>0</v>
      </c>
      <c r="AK33" s="148">
        <f t="shared" si="29"/>
        <v>0</v>
      </c>
      <c r="AL33" s="148">
        <f t="shared" si="29"/>
        <v>0</v>
      </c>
      <c r="AM33" s="148">
        <f t="shared" si="29"/>
        <v>0</v>
      </c>
      <c r="AN33" s="148">
        <f t="shared" si="29"/>
        <v>0</v>
      </c>
      <c r="AO33" s="148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8"/>
      <c r="C34" s="148"/>
      <c r="D34" s="148"/>
      <c r="E34" s="148">
        <f>B33+C33+D33+E33</f>
        <v>1709.5</v>
      </c>
      <c r="F34" s="148">
        <f t="shared" ref="F34:K34" si="30">C33+D33+E33+F33</f>
        <v>1725.5</v>
      </c>
      <c r="G34" s="148">
        <f t="shared" si="30"/>
        <v>1644</v>
      </c>
      <c r="H34" s="148">
        <f t="shared" si="30"/>
        <v>1669</v>
      </c>
      <c r="I34" s="148">
        <f t="shared" si="30"/>
        <v>1635.5</v>
      </c>
      <c r="J34" s="148">
        <f t="shared" si="30"/>
        <v>1616.5</v>
      </c>
      <c r="K34" s="148">
        <f t="shared" si="30"/>
        <v>1824</v>
      </c>
      <c r="L34" s="149"/>
      <c r="M34" s="148"/>
      <c r="N34" s="148"/>
      <c r="O34" s="148"/>
      <c r="P34" s="148">
        <f>M33+N33+O33+P33</f>
        <v>2011</v>
      </c>
      <c r="Q34" s="148">
        <f t="shared" ref="Q34:AB34" si="31">N33+O33+P33+Q33</f>
        <v>2043.5</v>
      </c>
      <c r="R34" s="148">
        <f t="shared" si="31"/>
        <v>2089.5</v>
      </c>
      <c r="S34" s="148">
        <f t="shared" si="31"/>
        <v>2098.5</v>
      </c>
      <c r="T34" s="148">
        <f t="shared" si="31"/>
        <v>2068</v>
      </c>
      <c r="U34" s="148">
        <f t="shared" si="31"/>
        <v>1993.5</v>
      </c>
      <c r="V34" s="148">
        <f t="shared" si="31"/>
        <v>1890.5</v>
      </c>
      <c r="W34" s="148">
        <f t="shared" si="31"/>
        <v>1786.5</v>
      </c>
      <c r="X34" s="148">
        <f t="shared" si="31"/>
        <v>1726</v>
      </c>
      <c r="Y34" s="148">
        <f t="shared" si="31"/>
        <v>1679</v>
      </c>
      <c r="Z34" s="148">
        <f t="shared" si="31"/>
        <v>1672</v>
      </c>
      <c r="AA34" s="148">
        <f t="shared" si="31"/>
        <v>1705</v>
      </c>
      <c r="AB34" s="148">
        <f t="shared" si="31"/>
        <v>1718</v>
      </c>
      <c r="AC34" s="149"/>
      <c r="AD34" s="148"/>
      <c r="AE34" s="148"/>
      <c r="AF34" s="148"/>
      <c r="AG34" s="148">
        <f>AD33+AE33+AF33+AG33</f>
        <v>1566</v>
      </c>
      <c r="AH34" s="148">
        <f t="shared" ref="AH34:AO34" si="32">AE33+AF33+AG33+AH33</f>
        <v>1240</v>
      </c>
      <c r="AI34" s="148">
        <f t="shared" si="32"/>
        <v>805</v>
      </c>
      <c r="AJ34" s="148">
        <f t="shared" si="32"/>
        <v>396</v>
      </c>
      <c r="AK34" s="148">
        <f t="shared" si="32"/>
        <v>0</v>
      </c>
      <c r="AL34" s="148">
        <f t="shared" si="32"/>
        <v>0</v>
      </c>
      <c r="AM34" s="148">
        <f t="shared" si="32"/>
        <v>0</v>
      </c>
      <c r="AN34" s="148">
        <f t="shared" si="32"/>
        <v>0</v>
      </c>
      <c r="AO34" s="148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2014-06-09T14:36:37Z</cp:lastPrinted>
  <dcterms:created xsi:type="dcterms:W3CDTF">1998-04-02T13:38:56Z</dcterms:created>
  <dcterms:modified xsi:type="dcterms:W3CDTF">2020-08-21T19:50:40Z</dcterms:modified>
</cp:coreProperties>
</file>